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7050" tabRatio="826" firstSheet="2" activeTab="8"/>
  </bookViews>
  <sheets>
    <sheet name="Past Statistics" sheetId="1" r:id="rId1"/>
    <sheet name="Registration by Precinct" sheetId="2" r:id="rId2"/>
    <sheet name="Census statistics" sheetId="3" r:id="rId3"/>
    <sheet name="Cities" sheetId="4" r:id="rId4"/>
    <sheet name="Legislative Districts" sheetId="5" r:id="rId5"/>
    <sheet name="School Districts" sheetId="6" r:id="rId6"/>
    <sheet name="Voter List Cost" sheetId="7" r:id="rId7"/>
    <sheet name="Ranked by registration" sheetId="8" r:id="rId8"/>
    <sheet name="Age Statistics" sheetId="9" r:id="rId9"/>
  </sheets>
  <externalReferences>
    <externalReference r:id="rId12"/>
  </externalReferences>
  <definedNames>
    <definedName name="absentee1996_daily_party">'[1]absentee1996_daily_party'!$F$1:$K$42</definedName>
    <definedName name="_xlnm.Print_Area" localSheetId="1">'Registration by Precinct'!$A$1:$M$93</definedName>
    <definedName name="TABLE" localSheetId="5">'School Districts'!#REF!</definedName>
  </definedNames>
  <calcPr fullCalcOnLoad="1"/>
</workbook>
</file>

<file path=xl/sharedStrings.xml><?xml version="1.0" encoding="utf-8"?>
<sst xmlns="http://schemas.openxmlformats.org/spreadsheetml/2006/main" count="831" uniqueCount="359">
  <si>
    <t>Precinct</t>
  </si>
  <si>
    <t>Democratic</t>
  </si>
  <si>
    <t>Republican</t>
  </si>
  <si>
    <t>No Party</t>
  </si>
  <si>
    <t>TOTAL</t>
  </si>
  <si>
    <t>D%</t>
  </si>
  <si>
    <t>R%</t>
  </si>
  <si>
    <t>North Liberty</t>
  </si>
  <si>
    <t>University Heights</t>
  </si>
  <si>
    <t>COUNTY TOTAL</t>
  </si>
  <si>
    <t>PERCENTAGES</t>
  </si>
  <si>
    <t>Total</t>
  </si>
  <si>
    <t>IOWA CITY</t>
  </si>
  <si>
    <t>LONE TREE</t>
  </si>
  <si>
    <t>SOLON</t>
  </si>
  <si>
    <t>WEST BRANCH</t>
  </si>
  <si>
    <t>%</t>
  </si>
  <si>
    <t>25-29</t>
  </si>
  <si>
    <t>30-49</t>
  </si>
  <si>
    <t>50-64</t>
  </si>
  <si>
    <t>65+</t>
  </si>
  <si>
    <t>Iowa City</t>
  </si>
  <si>
    <t>Lone Tree</t>
  </si>
  <si>
    <t>Solon</t>
  </si>
  <si>
    <t>Dem</t>
  </si>
  <si>
    <t>Rep</t>
  </si>
  <si>
    <t>District</t>
  </si>
  <si>
    <t>Date</t>
  </si>
  <si>
    <t>Primary</t>
  </si>
  <si>
    <t>Presidential</t>
  </si>
  <si>
    <t>City</t>
  </si>
  <si>
    <t>County Total</t>
  </si>
  <si>
    <t>Caucuses</t>
  </si>
  <si>
    <t>Total Registered Voters</t>
  </si>
  <si>
    <t>Age</t>
  </si>
  <si>
    <t>%D</t>
  </si>
  <si>
    <t>%R</t>
  </si>
  <si>
    <t>%N</t>
  </si>
  <si>
    <t>Rank</t>
  </si>
  <si>
    <t>Coralville</t>
  </si>
  <si>
    <t>Hills</t>
  </si>
  <si>
    <t>Tiffin</t>
  </si>
  <si>
    <t>Oxford</t>
  </si>
  <si>
    <t>Shueyville</t>
  </si>
  <si>
    <t>Swisher</t>
  </si>
  <si>
    <t>West Branch (Johnson Co.)</t>
  </si>
  <si>
    <t>None</t>
  </si>
  <si>
    <t>COLLEGE</t>
  </si>
  <si>
    <t>HIGHLAND</t>
  </si>
  <si>
    <t>LISBON</t>
  </si>
  <si>
    <t>MOUNT VERNON</t>
  </si>
  <si>
    <t>WILLIAMSBURG</t>
  </si>
  <si>
    <t>WEST LIBERTY</t>
  </si>
  <si>
    <t>% of county total</t>
  </si>
  <si>
    <t>Total (All Cities)</t>
  </si>
  <si>
    <t>MID-PRAIRIE</t>
  </si>
  <si>
    <t>NCOA</t>
  </si>
  <si>
    <t>D</t>
  </si>
  <si>
    <t>N</t>
  </si>
  <si>
    <t>R</t>
  </si>
  <si>
    <t>CC</t>
  </si>
  <si>
    <t>IC</t>
  </si>
  <si>
    <t>LT</t>
  </si>
  <si>
    <t>SO</t>
  </si>
  <si>
    <t>WB</t>
  </si>
  <si>
    <t>pollbook</t>
  </si>
  <si>
    <t>Green</t>
  </si>
  <si>
    <t>G%</t>
  </si>
  <si>
    <t>N%</t>
  </si>
  <si>
    <t>Registered Voters</t>
  </si>
  <si>
    <t>Selected Records</t>
  </si>
  <si>
    <t>All County</t>
  </si>
  <si>
    <t>Costs Applied to All Lists:</t>
  </si>
  <si>
    <t>Sample List (Coralville)</t>
  </si>
  <si>
    <t>Senate 39 (Bolkcom)</t>
  </si>
  <si>
    <t>All Cities without West Branch</t>
  </si>
  <si>
    <t>(West Branch city elections are administered by Cedar County)</t>
  </si>
  <si>
    <t>Clear Creek North</t>
  </si>
  <si>
    <t>DIST1</t>
  </si>
  <si>
    <t>AGE</t>
  </si>
  <si>
    <t>West Branch</t>
  </si>
  <si>
    <t>CD total</t>
  </si>
  <si>
    <t>master list</t>
  </si>
  <si>
    <t>CLEAR CREEK AMANA</t>
  </si>
  <si>
    <t>E-mailed list (payment in advance required, same as data charge)</t>
  </si>
  <si>
    <t>Data Charge ($0.50 per 1000 selected records, $10 minimum)</t>
  </si>
  <si>
    <t>Big Grove</t>
  </si>
  <si>
    <t>Cedar</t>
  </si>
  <si>
    <t>Graham</t>
  </si>
  <si>
    <t>Hardin</t>
  </si>
  <si>
    <t>Iowa City 01</t>
  </si>
  <si>
    <t>Iowa City 02</t>
  </si>
  <si>
    <t>Iowa City 03</t>
  </si>
  <si>
    <t>Iowa City 04</t>
  </si>
  <si>
    <t>Iowa City 05</t>
  </si>
  <si>
    <t>Iowa City 06</t>
  </si>
  <si>
    <t>Iowa City 07</t>
  </si>
  <si>
    <t>Iowa City 08</t>
  </si>
  <si>
    <t>Iowa City 09</t>
  </si>
  <si>
    <t>Iowa City 10</t>
  </si>
  <si>
    <t>Iowa City 11</t>
  </si>
  <si>
    <t>Iowa City 13</t>
  </si>
  <si>
    <t>Iowa City 14</t>
  </si>
  <si>
    <t>Iowa City 15</t>
  </si>
  <si>
    <t>Iowa City 16</t>
  </si>
  <si>
    <t>Iowa City 17</t>
  </si>
  <si>
    <t>Iowa City 18</t>
  </si>
  <si>
    <t>Iowa City 19</t>
  </si>
  <si>
    <t>Iowa City 20</t>
  </si>
  <si>
    <t>Iowa City 21</t>
  </si>
  <si>
    <t>Iowa City 23</t>
  </si>
  <si>
    <t>Iowa City 24</t>
  </si>
  <si>
    <t>Newport</t>
  </si>
  <si>
    <t>Pleasant Valley</t>
  </si>
  <si>
    <t>Sharon</t>
  </si>
  <si>
    <t>Union</t>
  </si>
  <si>
    <t>Washington</t>
  </si>
  <si>
    <t>West Lucas</t>
  </si>
  <si>
    <t>Scott</t>
  </si>
  <si>
    <t>District (Johnson County only)</t>
  </si>
  <si>
    <t>Total for control districts (Johnson County only)</t>
  </si>
  <si>
    <t>% of county in district</t>
  </si>
  <si>
    <t>County Total (whole county: 2nd Congressional Dist.)</t>
  </si>
  <si>
    <t>(Iowa City, Clear Creek Amana, Solon, Lone Tree)</t>
  </si>
  <si>
    <t>Reform</t>
  </si>
  <si>
    <t>NL pollbook</t>
  </si>
  <si>
    <t>Total Of lnm</t>
  </si>
  <si>
    <t>Libt</t>
  </si>
  <si>
    <t>L%</t>
  </si>
  <si>
    <t>Libertarian</t>
  </si>
  <si>
    <t>G</t>
  </si>
  <si>
    <t>L</t>
  </si>
  <si>
    <t>North Liberty 01</t>
  </si>
  <si>
    <t>Coralville 1</t>
  </si>
  <si>
    <t>Coralville 2</t>
  </si>
  <si>
    <t>Coralville 3</t>
  </si>
  <si>
    <t>Coralville 4</t>
  </si>
  <si>
    <t>Coralville 5</t>
  </si>
  <si>
    <t>Coralville 6</t>
  </si>
  <si>
    <t>Iowa City 22</t>
  </si>
  <si>
    <t>Iowa City 12</t>
  </si>
  <si>
    <t>77</t>
  </si>
  <si>
    <t>Jefferson East</t>
  </si>
  <si>
    <t>Jefferson West</t>
  </si>
  <si>
    <t>North Liberty 02</t>
  </si>
  <si>
    <t>Total Of split</t>
  </si>
  <si>
    <t>House 74 (Jacoby)</t>
  </si>
  <si>
    <t>Senate 37 (Dvorsky)</t>
  </si>
  <si>
    <t>House 85 (Lensing)</t>
  </si>
  <si>
    <t>House 86 (Mascher)</t>
  </si>
  <si>
    <t>Total Of IVID</t>
  </si>
  <si>
    <t>73</t>
  </si>
  <si>
    <t>74</t>
  </si>
  <si>
    <t>85</t>
  </si>
  <si>
    <t>86</t>
  </si>
  <si>
    <t>% of reg in age group</t>
  </si>
  <si>
    <t>SCH</t>
  </si>
  <si>
    <t>CG</t>
  </si>
  <si>
    <t>HG</t>
  </si>
  <si>
    <t>LS</t>
  </si>
  <si>
    <t>MP</t>
  </si>
  <si>
    <t>MV</t>
  </si>
  <si>
    <t>WM</t>
  </si>
  <si>
    <t>Unit</t>
  </si>
  <si>
    <t>Clear Creek-Tiffin</t>
  </si>
  <si>
    <t>Clear Creek Twp</t>
  </si>
  <si>
    <t>Coralville 7</t>
  </si>
  <si>
    <t>Fremont-Lincoln</t>
  </si>
  <si>
    <t>Fremont Twp</t>
  </si>
  <si>
    <t>Lincoln Twp</t>
  </si>
  <si>
    <t>Iowa City 10-E Lucas SW</t>
  </si>
  <si>
    <t>E Lucas SW</t>
  </si>
  <si>
    <t>Iowa City 12-E Lucas SE</t>
  </si>
  <si>
    <t>E Lucas SE</t>
  </si>
  <si>
    <t>Jefferson West-Monroe</t>
  </si>
  <si>
    <t>Monroe Twp</t>
  </si>
  <si>
    <t>Liberty-Pleasant Valley</t>
  </si>
  <si>
    <t>Liberty Twp</t>
  </si>
  <si>
    <t>North Liberty 03</t>
  </si>
  <si>
    <t>North Liberty 04</t>
  </si>
  <si>
    <t>North Liberty 05</t>
  </si>
  <si>
    <t>North Liberty 06-Madison</t>
  </si>
  <si>
    <t>Madison Twp</t>
  </si>
  <si>
    <t>North Liberty 6</t>
  </si>
  <si>
    <t>Oxford Twp</t>
  </si>
  <si>
    <t>Penn-East Lucas N</t>
  </si>
  <si>
    <t>East Lucas North</t>
  </si>
  <si>
    <t>Penn Twp</t>
  </si>
  <si>
    <t>Iowa City total</t>
  </si>
  <si>
    <t>Coralville total</t>
  </si>
  <si>
    <t>North Liberty total</t>
  </si>
  <si>
    <t>House 77</t>
  </si>
  <si>
    <t>House 86</t>
  </si>
  <si>
    <t>Unincorporated</t>
  </si>
  <si>
    <t>Tiffin city</t>
  </si>
  <si>
    <t>Lone Tree city</t>
  </si>
  <si>
    <t>Shueyville city</t>
  </si>
  <si>
    <t>Swisher city</t>
  </si>
  <si>
    <t>West Branch city</t>
  </si>
  <si>
    <t>Oxford city</t>
  </si>
  <si>
    <t>House 73 (Kaufmann)</t>
  </si>
  <si>
    <t>Election/Event</t>
  </si>
  <si>
    <t>primary early voting starts</t>
  </si>
  <si>
    <t>Last update with 2002-2011 precincts</t>
  </si>
  <si>
    <t>New record</t>
  </si>
  <si>
    <t>conversion to 2012-2021 precincts begins</t>
  </si>
  <si>
    <t>pre-registration deadline</t>
  </si>
  <si>
    <t>2002 reprecincting processed</t>
  </si>
  <si>
    <t>Reform Party voters changed to No Party</t>
  </si>
  <si>
    <t>Green Party gains full party status</t>
  </si>
  <si>
    <t>City election (pre)</t>
  </si>
  <si>
    <t>City election (post)</t>
  </si>
  <si>
    <t>Convert to Ivoters statewide voter system</t>
  </si>
  <si>
    <t>Deadline for Coralville special election</t>
  </si>
  <si>
    <t>Deadline for Clear Creek Amana special election</t>
  </si>
  <si>
    <t>Deadline for North Liberty special election</t>
  </si>
  <si>
    <t>New voter cards mailed, 2002 reprecincting</t>
  </si>
  <si>
    <t>2000 presidential election</t>
  </si>
  <si>
    <t>CONTIGUOUS CITIES</t>
  </si>
  <si>
    <t>House 77/Senate 39 (Stutsman/Kinney)</t>
  </si>
  <si>
    <t>Big Grove Township</t>
  </si>
  <si>
    <t>Cedar Township</t>
  </si>
  <si>
    <t>Clear Creek (includes Tiffin)</t>
  </si>
  <si>
    <t>Clear Creek Township</t>
  </si>
  <si>
    <t>Fremont-Lincoln (includes Lone Tree)</t>
  </si>
  <si>
    <t>Fremont Township</t>
  </si>
  <si>
    <t>Lincoln Township</t>
  </si>
  <si>
    <t>Graham Township</t>
  </si>
  <si>
    <t>Hardin Township</t>
  </si>
  <si>
    <t>Iowa City 10/East Lucas Southwest</t>
  </si>
  <si>
    <t>East Lucas Southwest</t>
  </si>
  <si>
    <t>Iowa City 12/East Lucas Southeast</t>
  </si>
  <si>
    <t>East Lucas Southeast</t>
  </si>
  <si>
    <t>Jefferson East (includes Shueyville)</t>
  </si>
  <si>
    <t>Jefferson (East) Township</t>
  </si>
  <si>
    <t>Jefferson West-Monroe (includes Swisher)</t>
  </si>
  <si>
    <t>Jefferson (West) Township)</t>
  </si>
  <si>
    <t>Monroe Township</t>
  </si>
  <si>
    <t>Liberty Township</t>
  </si>
  <si>
    <t>Pleasant Valley Township</t>
  </si>
  <si>
    <t>Newport Township</t>
  </si>
  <si>
    <t>North Liberty 6/Madison (includes Clear Creek Nort</t>
  </si>
  <si>
    <t>Clear Creek (North) Township</t>
  </si>
  <si>
    <t>Madison Township</t>
  </si>
  <si>
    <t>Oxford (City)</t>
  </si>
  <si>
    <t>Oxford Township</t>
  </si>
  <si>
    <t>Penn (includes East Lucas North)</t>
  </si>
  <si>
    <t>East Lucas (North) Township</t>
  </si>
  <si>
    <t>Penn Township</t>
  </si>
  <si>
    <t>Scott (includes portion of West Branch)</t>
  </si>
  <si>
    <t>Scott Township</t>
  </si>
  <si>
    <t>Sharon Township</t>
  </si>
  <si>
    <t>Union Township</t>
  </si>
  <si>
    <t>Washington Township</t>
  </si>
  <si>
    <t>Iowa City 24 House 85</t>
  </si>
  <si>
    <t>West Lucas House 77</t>
  </si>
  <si>
    <t>West Lucas House 86</t>
  </si>
  <si>
    <t>4 year no activity mailing</t>
  </si>
  <si>
    <t>Cross State Match</t>
  </si>
  <si>
    <t>post-election</t>
  </si>
  <si>
    <t>Mailing: polling place moves</t>
  </si>
  <si>
    <t>Solon School Bond election</t>
  </si>
  <si>
    <t>2014 general - final pre-election</t>
  </si>
  <si>
    <t>2014 primary - pre-election</t>
  </si>
  <si>
    <t>Mailing to third party voters</t>
  </si>
  <si>
    <t>2013 school - pre-election</t>
  </si>
  <si>
    <t>post election</t>
  </si>
  <si>
    <t>Justice Center Issue - pre-election</t>
  </si>
  <si>
    <t>Supervisor special - pre-election</t>
  </si>
  <si>
    <t>post-election, 4 year no activity mailing</t>
  </si>
  <si>
    <t>Iowa City school - pre-election</t>
  </si>
  <si>
    <t>2012 presidential - pre-election</t>
  </si>
  <si>
    <t>Election Day Registrations processed</t>
  </si>
  <si>
    <t>final post-election</t>
  </si>
  <si>
    <t>2012 primary - pre-election</t>
  </si>
  <si>
    <t>2012 caucuses - pre-caucus</t>
  </si>
  <si>
    <t>Reprecinting - Voter Card Mailing</t>
  </si>
  <si>
    <t>New precincts effective</t>
  </si>
  <si>
    <t>last data before caucus entry</t>
  </si>
  <si>
    <t>2011 Iowa City Primary - pre-election</t>
  </si>
  <si>
    <t>2011 school election</t>
  </si>
  <si>
    <t>2010 primary pre-election</t>
  </si>
  <si>
    <t>large group of registrations - 21 Bar petition</t>
  </si>
  <si>
    <t>early voting begins</t>
  </si>
  <si>
    <t>2010 supervisor special pre-election</t>
  </si>
  <si>
    <t>2009 City pre-election</t>
  </si>
  <si>
    <t>2009 City primary - pre-election</t>
  </si>
  <si>
    <t>2009 School - pre-election</t>
  </si>
  <si>
    <t>2008 primary - post-election</t>
  </si>
  <si>
    <t>Caucus (pre), begin Green and Libertarian registration</t>
  </si>
  <si>
    <t>2004 caucuses - pre-caucus</t>
  </si>
  <si>
    <t>caucus data entry begins</t>
  </si>
  <si>
    <t>caucus data entry complete</t>
  </si>
  <si>
    <t>School bond election/Greens changed to No Party</t>
  </si>
  <si>
    <t>inactivations from 2002 mailing begin</t>
  </si>
  <si>
    <t>inactivations from 2002 mailing complete</t>
  </si>
  <si>
    <t>presidential election processing complete</t>
  </si>
  <si>
    <t>death records processed</t>
  </si>
  <si>
    <t>1994 primary pre-election</t>
  </si>
  <si>
    <t>Supervisor special election</t>
  </si>
  <si>
    <t>Iowa City special election (soccer field)</t>
  </si>
  <si>
    <t>school election</t>
  </si>
  <si>
    <t>Iowa City school bond</t>
  </si>
  <si>
    <t>general election</t>
  </si>
  <si>
    <t>registration deadline</t>
  </si>
  <si>
    <t>Recorder special election</t>
  </si>
  <si>
    <t>City election</t>
  </si>
  <si>
    <t>Coralville library special election</t>
  </si>
  <si>
    <t>2010 general - pre-election</t>
  </si>
  <si>
    <t>Local Option Sales Tax- pre-election</t>
  </si>
  <si>
    <t>2008 presidential - pre-election</t>
  </si>
  <si>
    <t>School sales tax (SILO) pre election</t>
  </si>
  <si>
    <t>CDs ($2 per CD)</t>
  </si>
  <si>
    <t>cancellations-no vote in four years</t>
  </si>
  <si>
    <t>School  - pre-election</t>
  </si>
  <si>
    <t>Highland special election</t>
  </si>
  <si>
    <t>Iowa City primary</t>
  </si>
  <si>
    <t>pre-election</t>
  </si>
  <si>
    <t>Iowa City Primary</t>
  </si>
  <si>
    <t>Clear Creek Amana special election</t>
  </si>
  <si>
    <t>record</t>
  </si>
  <si>
    <t>Sales Tax - pre-election</t>
  </si>
  <si>
    <t>Sales Tax election</t>
  </si>
  <si>
    <t>Republican caucus data entry begins</t>
  </si>
  <si>
    <t>Republican caucus data entry complete</t>
  </si>
  <si>
    <t>reprecincting processed</t>
  </si>
  <si>
    <t>mailing, polling place moves</t>
  </si>
  <si>
    <t>Reform Party gains full party status</t>
  </si>
  <si>
    <t>State Special Election (Amendments)</t>
  </si>
  <si>
    <t>State Senate special election</t>
  </si>
  <si>
    <t>Democratic caucus data entry complete</t>
  </si>
  <si>
    <t>April 1, 2010 Census Population (all ages)</t>
  </si>
  <si>
    <t>WL</t>
  </si>
  <si>
    <t>total</t>
  </si>
  <si>
    <t>17 1/2 - 24</t>
  </si>
  <si>
    <t>Hills House 86</t>
  </si>
  <si>
    <t>Hills House 77</t>
  </si>
  <si>
    <t>Mailing: polling place moves. School pre-reg deadline</t>
  </si>
  <si>
    <t>final update before school election</t>
  </si>
  <si>
    <t>following school election</t>
  </si>
  <si>
    <t>city election closed</t>
  </si>
  <si>
    <t>pre registration deadline</t>
  </si>
  <si>
    <t>city election</t>
  </si>
  <si>
    <t>North Liberty 3 House 74</t>
  </si>
  <si>
    <t>North Liberty 3 House 77</t>
  </si>
  <si>
    <t>House 74</t>
  </si>
  <si>
    <t>polling place moves</t>
  </si>
  <si>
    <t>special election</t>
  </si>
  <si>
    <t>(1997-1999)</t>
  </si>
  <si>
    <t>pre caucus</t>
  </si>
  <si>
    <t>post caucus</t>
  </si>
  <si>
    <t>North Liberty 6/Madison</t>
  </si>
  <si>
    <t>final pre countywidemailing</t>
  </si>
  <si>
    <t>pre-primary</t>
  </si>
  <si>
    <t>primary voter history closed</t>
  </si>
  <si>
    <t>post-primary changes</t>
  </si>
  <si>
    <t>ICCSD special election</t>
  </si>
  <si>
    <t>pre reg deadline</t>
  </si>
  <si>
    <t>pre election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</si>
</sst>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yyyy"/>
    <numFmt numFmtId="167" formatCode="mmmmm\-yy"/>
    <numFmt numFmtId="168" formatCode="0.0000000%"/>
    <numFmt numFmtId="169" formatCode="0.0000000000%"/>
    <numFmt numFmtId="170" formatCode="0.0000%"/>
    <numFmt numFmtId="171" formatCode="0.00000000000000%"/>
    <numFmt numFmtId="172" formatCode="0.000000000000000%"/>
    <numFmt numFmtId="173" formatCode="0.0"/>
    <numFmt numFmtId="174" formatCode="0#"/>
    <numFmt numFmtId="175" formatCode="&quot;$&quot;#,##0.00"/>
    <numFmt numFmtId="176" formatCode="&quot;$&quot;#,##0.0000"/>
    <numFmt numFmtId="177" formatCode="0.00000"/>
    <numFmt numFmtId="178" formatCode="dd\-mmm\-yy"/>
    <numFmt numFmtId="179" formatCode="00000"/>
    <numFmt numFmtId="180" formatCode="0.0000000000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.0000"/>
    <numFmt numFmtId="186" formatCode="0.0000000000000%"/>
    <numFmt numFmtId="187" formatCode="0.000"/>
    <numFmt numFmtId="188" formatCode="[$-409]dddd\,\ mmmm\ dd\,\ yyyy"/>
    <numFmt numFmtId="189" formatCode="m/d/yy;@"/>
    <numFmt numFmtId="190" formatCode="[$$-409]#,##0.00"/>
    <numFmt numFmtId="191" formatCode="mm/dd/yy;@"/>
    <numFmt numFmtId="192" formatCode="m/d/yyyy;@"/>
    <numFmt numFmtId="193" formatCode="m/d;@"/>
    <numFmt numFmtId="194" formatCode="[$-409]h:mm:ss\ AM/PM"/>
    <numFmt numFmtId="195" formatCode="[$-409]m/d/yy\ h:mm\ AM/PM;@"/>
    <numFmt numFmtId="196" formatCode="[$-409]dddd\,\ mmmm\ dd\,\ yyyy\ h:mm\ AM/PM"/>
    <numFmt numFmtId="197" formatCode="m/d/yyyy\ h:mm\ AM/PM"/>
  </numFmts>
  <fonts count="6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0"/>
      <color indexed="8"/>
      <name val="MS Sans Serif"/>
      <family val="2"/>
    </font>
    <font>
      <u val="single"/>
      <sz val="10"/>
      <color indexed="12"/>
      <name val="Arial"/>
      <family val="2"/>
    </font>
    <font>
      <sz val="7"/>
      <name val="Arial"/>
      <family val="2"/>
    </font>
    <font>
      <u val="single"/>
      <sz val="10"/>
      <color indexed="14"/>
      <name val="MS Sans Serif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sz val="10"/>
      <name val="Tahoma"/>
      <family val="2"/>
    </font>
    <font>
      <b/>
      <sz val="8"/>
      <name val="Tahoma"/>
      <family val="2"/>
    </font>
    <font>
      <sz val="7.5"/>
      <name val="Tahoma"/>
      <family val="2"/>
    </font>
    <font>
      <b/>
      <sz val="10"/>
      <name val="Tahoma"/>
      <family val="2"/>
    </font>
    <font>
      <sz val="10"/>
      <color indexed="8"/>
      <name val="Tahoma"/>
      <family val="2"/>
    </font>
    <font>
      <sz val="8"/>
      <name val="Tahoma"/>
      <family val="2"/>
    </font>
    <font>
      <sz val="8"/>
      <color indexed="9"/>
      <name val="Tahoma"/>
      <family val="2"/>
    </font>
    <font>
      <b/>
      <sz val="10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indexed="8"/>
      <name val="Calibri"/>
      <family val="0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b/>
      <sz val="10"/>
      <color indexed="13"/>
      <name val="Arial"/>
      <family val="2"/>
    </font>
    <font>
      <b/>
      <sz val="8"/>
      <color indexed="9"/>
      <name val="Arial"/>
      <family val="2"/>
    </font>
    <font>
      <b/>
      <sz val="8"/>
      <color indexed="13"/>
      <name val="Arial"/>
      <family val="2"/>
    </font>
    <font>
      <sz val="10"/>
      <color indexed="1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sz val="11"/>
      <color theme="1"/>
      <name val="Calibri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FF00"/>
      <name val="Arial"/>
      <family val="2"/>
    </font>
    <font>
      <b/>
      <sz val="8"/>
      <color theme="0"/>
      <name val="Arial"/>
      <family val="2"/>
    </font>
    <font>
      <b/>
      <sz val="8"/>
      <color rgb="FFFFFF00"/>
      <name val="Arial"/>
      <family val="2"/>
    </font>
    <font>
      <sz val="10"/>
      <color rgb="FFFFFF00"/>
      <name val="Arial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/>
      <top style="thin"/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22"/>
      </left>
      <right style="thin"/>
      <top style="thin">
        <color indexed="22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53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3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285">
    <xf numFmtId="0" fontId="0" fillId="0" borderId="0" xfId="0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1" fillId="0" borderId="0" xfId="0" applyFont="1" applyAlignment="1">
      <alignment/>
    </xf>
    <xf numFmtId="1" fontId="0" fillId="0" borderId="0" xfId="0" applyNumberFormat="1" applyFont="1" applyAlignment="1">
      <alignment horizontal="right"/>
    </xf>
    <xf numFmtId="1" fontId="0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10" fontId="0" fillId="0" borderId="0" xfId="0" applyNumberFormat="1" applyFont="1" applyAlignment="1">
      <alignment/>
    </xf>
    <xf numFmtId="3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0" fontId="0" fillId="0" borderId="0" xfId="0" applyNumberFormat="1" applyFont="1" applyAlignment="1">
      <alignment horizontal="right"/>
    </xf>
    <xf numFmtId="10" fontId="0" fillId="0" borderId="0" xfId="0" applyNumberFormat="1" applyFont="1" applyBorder="1" applyAlignment="1">
      <alignment/>
    </xf>
    <xf numFmtId="10" fontId="0" fillId="0" borderId="0" xfId="0" applyNumberFormat="1" applyAlignment="1">
      <alignment/>
    </xf>
    <xf numFmtId="0" fontId="2" fillId="0" borderId="0" xfId="0" applyFont="1" applyAlignment="1">
      <alignment/>
    </xf>
    <xf numFmtId="16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 horizontal="right"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10" fontId="0" fillId="0" borderId="0" xfId="0" applyNumberFormat="1" applyFont="1" applyAlignment="1">
      <alignment horizontal="left"/>
    </xf>
    <xf numFmtId="3" fontId="0" fillId="0" borderId="0" xfId="0" applyNumberFormat="1" applyAlignment="1">
      <alignment/>
    </xf>
    <xf numFmtId="10" fontId="0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left"/>
    </xf>
    <xf numFmtId="14" fontId="0" fillId="0" borderId="10" xfId="0" applyNumberFormat="1" applyFont="1" applyBorder="1" applyAlignment="1">
      <alignment horizontal="left"/>
    </xf>
    <xf numFmtId="3" fontId="0" fillId="0" borderId="10" xfId="0" applyNumberFormat="1" applyFont="1" applyBorder="1" applyAlignment="1">
      <alignment horizontal="right"/>
    </xf>
    <xf numFmtId="3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10" fontId="1" fillId="0" borderId="10" xfId="0" applyNumberFormat="1" applyFont="1" applyBorder="1" applyAlignment="1">
      <alignment/>
    </xf>
    <xf numFmtId="1" fontId="0" fillId="0" borderId="10" xfId="0" applyNumberFormat="1" applyFont="1" applyBorder="1" applyAlignment="1">
      <alignment/>
    </xf>
    <xf numFmtId="0" fontId="0" fillId="0" borderId="0" xfId="0" applyAlignment="1">
      <alignment horizontal="right"/>
    </xf>
    <xf numFmtId="3" fontId="0" fillId="0" borderId="10" xfId="0" applyNumberFormat="1" applyFont="1" applyBorder="1" applyAlignment="1">
      <alignment horizontal="left"/>
    </xf>
    <xf numFmtId="0" fontId="0" fillId="0" borderId="0" xfId="0" applyAlignment="1">
      <alignment horizontal="center"/>
    </xf>
    <xf numFmtId="0" fontId="7" fillId="0" borderId="11" xfId="64" applyFont="1" applyFill="1" applyBorder="1" applyAlignment="1">
      <alignment horizontal="right" wrapText="1"/>
      <protection/>
    </xf>
    <xf numFmtId="0" fontId="7" fillId="0" borderId="11" xfId="64" applyFont="1" applyFill="1" applyBorder="1" applyAlignment="1">
      <alignment horizontal="left" wrapText="1"/>
      <protection/>
    </xf>
    <xf numFmtId="0" fontId="0" fillId="33" borderId="0" xfId="0" applyFill="1" applyAlignment="1">
      <alignment/>
    </xf>
    <xf numFmtId="3" fontId="0" fillId="0" borderId="0" xfId="0" applyNumberFormat="1" applyAlignment="1">
      <alignment horizontal="right"/>
    </xf>
    <xf numFmtId="3" fontId="0" fillId="0" borderId="0" xfId="0" applyNumberFormat="1" applyAlignment="1">
      <alignment horizontal="center"/>
    </xf>
    <xf numFmtId="175" fontId="1" fillId="0" borderId="0" xfId="0" applyNumberFormat="1" applyFont="1" applyAlignment="1">
      <alignment horizontal="right"/>
    </xf>
    <xf numFmtId="14" fontId="0" fillId="0" borderId="0" xfId="0" applyNumberFormat="1" applyAlignment="1">
      <alignment horizontal="right"/>
    </xf>
    <xf numFmtId="10" fontId="0" fillId="0" borderId="0" xfId="0" applyNumberFormat="1" applyFont="1" applyBorder="1" applyAlignment="1">
      <alignment horizontal="right"/>
    </xf>
    <xf numFmtId="165" fontId="0" fillId="0" borderId="10" xfId="0" applyNumberFormat="1" applyFont="1" applyBorder="1" applyAlignment="1">
      <alignment/>
    </xf>
    <xf numFmtId="10" fontId="0" fillId="0" borderId="0" xfId="0" applyNumberFormat="1" applyAlignment="1">
      <alignment horizontal="right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10" fontId="0" fillId="0" borderId="10" xfId="0" applyNumberFormat="1" applyBorder="1" applyAlignment="1">
      <alignment/>
    </xf>
    <xf numFmtId="0" fontId="7" fillId="0" borderId="11" xfId="72" applyFont="1" applyFill="1" applyBorder="1" applyAlignment="1">
      <alignment horizontal="right" wrapText="1"/>
      <protection/>
    </xf>
    <xf numFmtId="1" fontId="8" fillId="0" borderId="0" xfId="0" applyNumberFormat="1" applyFont="1" applyAlignment="1">
      <alignment horizontal="right"/>
    </xf>
    <xf numFmtId="1" fontId="1" fillId="0" borderId="0" xfId="0" applyNumberFormat="1" applyFont="1" applyAlignment="1">
      <alignment horizontal="right"/>
    </xf>
    <xf numFmtId="0" fontId="0" fillId="0" borderId="0" xfId="0" applyFill="1" applyAlignment="1">
      <alignment/>
    </xf>
    <xf numFmtId="0" fontId="7" fillId="0" borderId="11" xfId="67" applyFont="1" applyFill="1" applyBorder="1" applyAlignment="1">
      <alignment wrapText="1"/>
      <protection/>
    </xf>
    <xf numFmtId="0" fontId="7" fillId="0" borderId="11" xfId="67" applyFont="1" applyFill="1" applyBorder="1" applyAlignment="1">
      <alignment horizontal="right" wrapText="1"/>
      <protection/>
    </xf>
    <xf numFmtId="3" fontId="0" fillId="34" borderId="10" xfId="0" applyNumberFormat="1" applyFont="1" applyFill="1" applyBorder="1" applyAlignment="1">
      <alignment horizontal="center"/>
    </xf>
    <xf numFmtId="10" fontId="0" fillId="34" borderId="10" xfId="0" applyNumberFormat="1" applyFont="1" applyFill="1" applyBorder="1" applyAlignment="1">
      <alignment horizontal="center"/>
    </xf>
    <xf numFmtId="190" fontId="0" fillId="0" borderId="0" xfId="0" applyNumberFormat="1" applyAlignment="1">
      <alignment/>
    </xf>
    <xf numFmtId="190" fontId="0" fillId="33" borderId="0" xfId="0" applyNumberFormat="1" applyFill="1" applyAlignment="1">
      <alignment horizontal="right"/>
    </xf>
    <xf numFmtId="190" fontId="0" fillId="0" borderId="0" xfId="0" applyNumberFormat="1" applyFill="1" applyAlignment="1">
      <alignment horizontal="right"/>
    </xf>
    <xf numFmtId="190" fontId="1" fillId="0" borderId="0" xfId="0" applyNumberFormat="1" applyFont="1" applyAlignment="1">
      <alignment horizontal="right"/>
    </xf>
    <xf numFmtId="0" fontId="0" fillId="0" borderId="0" xfId="0" applyFont="1" applyFill="1" applyAlignment="1">
      <alignment/>
    </xf>
    <xf numFmtId="190" fontId="0" fillId="0" borderId="0" xfId="0" applyNumberFormat="1" applyFont="1" applyFill="1" applyAlignment="1">
      <alignment horizontal="right"/>
    </xf>
    <xf numFmtId="0" fontId="0" fillId="0" borderId="0" xfId="0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10" fontId="0" fillId="0" borderId="0" xfId="0" applyNumberFormat="1" applyFont="1" applyFill="1" applyBorder="1" applyAlignment="1">
      <alignment horizontal="right"/>
    </xf>
    <xf numFmtId="10" fontId="0" fillId="0" borderId="12" xfId="0" applyNumberFormat="1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10" fontId="0" fillId="0" borderId="13" xfId="0" applyNumberFormat="1" applyFont="1" applyBorder="1" applyAlignment="1">
      <alignment horizontal="right"/>
    </xf>
    <xf numFmtId="0" fontId="0" fillId="0" borderId="10" xfId="0" applyFont="1" applyBorder="1" applyAlignment="1">
      <alignment horizontal="right"/>
    </xf>
    <xf numFmtId="3" fontId="0" fillId="0" borderId="10" xfId="0" applyNumberFormat="1" applyBorder="1" applyAlignment="1">
      <alignment/>
    </xf>
    <xf numFmtId="3" fontId="0" fillId="35" borderId="10" xfId="0" applyNumberFormat="1" applyFont="1" applyFill="1" applyBorder="1" applyAlignment="1">
      <alignment horizontal="center"/>
    </xf>
    <xf numFmtId="10" fontId="0" fillId="35" borderId="10" xfId="0" applyNumberFormat="1" applyFont="1" applyFill="1" applyBorder="1" applyAlignment="1">
      <alignment horizontal="center"/>
    </xf>
    <xf numFmtId="0" fontId="7" fillId="0" borderId="0" xfId="67" applyFont="1" applyFill="1" applyBorder="1" applyAlignment="1">
      <alignment wrapText="1"/>
      <protection/>
    </xf>
    <xf numFmtId="0" fontId="1" fillId="0" borderId="10" xfId="0" applyFont="1" applyBorder="1" applyAlignment="1">
      <alignment/>
    </xf>
    <xf numFmtId="3" fontId="1" fillId="0" borderId="10" xfId="0" applyNumberFormat="1" applyFont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10" xfId="0" applyFont="1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right" wrapText="1"/>
    </xf>
    <xf numFmtId="10" fontId="0" fillId="0" borderId="10" xfId="0" applyNumberFormat="1" applyBorder="1" applyAlignment="1">
      <alignment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/>
    </xf>
    <xf numFmtId="10" fontId="0" fillId="0" borderId="0" xfId="0" applyNumberFormat="1" applyFont="1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 horizontal="right"/>
    </xf>
    <xf numFmtId="3" fontId="0" fillId="0" borderId="0" xfId="0" applyNumberFormat="1" applyFont="1" applyAlignment="1">
      <alignment/>
    </xf>
    <xf numFmtId="3" fontId="0" fillId="0" borderId="0" xfId="0" applyNumberFormat="1" applyFont="1" applyFill="1" applyBorder="1" applyAlignment="1">
      <alignment/>
    </xf>
    <xf numFmtId="3" fontId="7" fillId="0" borderId="0" xfId="0" applyNumberFormat="1" applyFont="1" applyAlignment="1">
      <alignment horizontal="right"/>
    </xf>
    <xf numFmtId="10" fontId="0" fillId="0" borderId="12" xfId="0" applyNumberFormat="1" applyFont="1" applyBorder="1" applyAlignment="1">
      <alignment/>
    </xf>
    <xf numFmtId="0" fontId="0" fillId="0" borderId="12" xfId="0" applyFont="1" applyBorder="1" applyAlignment="1">
      <alignment/>
    </xf>
    <xf numFmtId="10" fontId="0" fillId="0" borderId="13" xfId="0" applyNumberFormat="1" applyFont="1" applyBorder="1" applyAlignment="1">
      <alignment/>
    </xf>
    <xf numFmtId="10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0" fontId="1" fillId="0" borderId="0" xfId="0" applyNumberFormat="1" applyFont="1" applyAlignment="1">
      <alignment/>
    </xf>
    <xf numFmtId="10" fontId="7" fillId="0" borderId="0" xfId="0" applyNumberFormat="1" applyFont="1" applyAlignment="1">
      <alignment horizontal="right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36" borderId="0" xfId="0" applyFont="1" applyFill="1" applyAlignment="1">
      <alignment/>
    </xf>
    <xf numFmtId="0" fontId="44" fillId="37" borderId="10" xfId="0" applyFont="1" applyFill="1" applyBorder="1" applyAlignment="1">
      <alignment horizontal="center"/>
    </xf>
    <xf numFmtId="0" fontId="58" fillId="38" borderId="10" xfId="0" applyFont="1" applyFill="1" applyBorder="1" applyAlignment="1">
      <alignment horizontal="center"/>
    </xf>
    <xf numFmtId="0" fontId="58" fillId="39" borderId="10" xfId="0" applyFont="1" applyFill="1" applyBorder="1" applyAlignment="1">
      <alignment horizontal="center"/>
    </xf>
    <xf numFmtId="0" fontId="1" fillId="40" borderId="10" xfId="0" applyFont="1" applyFill="1" applyBorder="1" applyAlignment="1">
      <alignment horizontal="center"/>
    </xf>
    <xf numFmtId="0" fontId="1" fillId="41" borderId="10" xfId="0" applyFont="1" applyFill="1" applyBorder="1" applyAlignment="1">
      <alignment horizontal="center"/>
    </xf>
    <xf numFmtId="0" fontId="44" fillId="0" borderId="0" xfId="0" applyFont="1" applyFill="1" applyAlignment="1">
      <alignment horizontal="center"/>
    </xf>
    <xf numFmtId="0" fontId="58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ont="1" applyFill="1" applyAlignment="1">
      <alignment horizontal="right"/>
    </xf>
    <xf numFmtId="10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0" fontId="7" fillId="0" borderId="10" xfId="73" applyFont="1" applyFill="1" applyBorder="1" applyAlignment="1">
      <alignment wrapText="1"/>
      <protection/>
    </xf>
    <xf numFmtId="0" fontId="7" fillId="0" borderId="11" xfId="76" applyFont="1" applyFill="1" applyBorder="1" applyAlignment="1">
      <alignment horizontal="right" wrapText="1"/>
      <protection/>
    </xf>
    <xf numFmtId="0" fontId="7" fillId="0" borderId="0" xfId="76">
      <alignment/>
      <protection/>
    </xf>
    <xf numFmtId="0" fontId="2" fillId="0" borderId="10" xfId="0" applyFont="1" applyBorder="1" applyAlignment="1">
      <alignment/>
    </xf>
    <xf numFmtId="0" fontId="7" fillId="0" borderId="0" xfId="77">
      <alignment/>
      <protection/>
    </xf>
    <xf numFmtId="0" fontId="9" fillId="0" borderId="0" xfId="0" applyFont="1" applyAlignment="1">
      <alignment/>
    </xf>
    <xf numFmtId="10" fontId="9" fillId="0" borderId="0" xfId="0" applyNumberFormat="1" applyFont="1" applyAlignment="1">
      <alignment/>
    </xf>
    <xf numFmtId="0" fontId="9" fillId="0" borderId="10" xfId="0" applyFont="1" applyBorder="1" applyAlignment="1">
      <alignment/>
    </xf>
    <xf numFmtId="10" fontId="9" fillId="0" borderId="10" xfId="0" applyNumberFormat="1" applyFont="1" applyBorder="1" applyAlignment="1">
      <alignment horizontal="center"/>
    </xf>
    <xf numFmtId="0" fontId="9" fillId="0" borderId="16" xfId="0" applyFont="1" applyBorder="1" applyAlignment="1">
      <alignment/>
    </xf>
    <xf numFmtId="43" fontId="11" fillId="0" borderId="0" xfId="42" applyFont="1" applyBorder="1" applyAlignment="1">
      <alignment horizontal="left" vertical="top"/>
    </xf>
    <xf numFmtId="1" fontId="11" fillId="0" borderId="0" xfId="42" applyNumberFormat="1" applyFont="1" applyBorder="1" applyAlignment="1">
      <alignment horizontal="left" vertical="top"/>
    </xf>
    <xf numFmtId="1" fontId="11" fillId="0" borderId="0" xfId="42" applyNumberFormat="1" applyFont="1" applyBorder="1" applyAlignment="1">
      <alignment horizontal="right" vertical="top"/>
    </xf>
    <xf numFmtId="3" fontId="9" fillId="0" borderId="10" xfId="0" applyNumberFormat="1" applyFont="1" applyBorder="1" applyAlignment="1">
      <alignment horizontal="right"/>
    </xf>
    <xf numFmtId="10" fontId="9" fillId="0" borderId="10" xfId="0" applyNumberFormat="1" applyFont="1" applyBorder="1" applyAlignment="1">
      <alignment/>
    </xf>
    <xf numFmtId="0" fontId="12" fillId="0" borderId="0" xfId="0" applyFont="1" applyAlignment="1">
      <alignment/>
    </xf>
    <xf numFmtId="0" fontId="13" fillId="0" borderId="11" xfId="70" applyFont="1" applyFill="1" applyBorder="1" applyAlignment="1">
      <alignment horizontal="right" wrapText="1"/>
      <protection/>
    </xf>
    <xf numFmtId="3" fontId="9" fillId="0" borderId="0" xfId="42" applyNumberFormat="1" applyFont="1" applyBorder="1" applyAlignment="1">
      <alignment horizontal="left" vertical="top"/>
    </xf>
    <xf numFmtId="43" fontId="9" fillId="0" borderId="0" xfId="42" applyFont="1" applyAlignment="1">
      <alignment/>
    </xf>
    <xf numFmtId="0" fontId="9" fillId="0" borderId="0" xfId="0" applyFont="1" applyBorder="1" applyAlignment="1">
      <alignment/>
    </xf>
    <xf numFmtId="3" fontId="9" fillId="0" borderId="0" xfId="0" applyNumberFormat="1" applyFont="1" applyBorder="1" applyAlignment="1">
      <alignment/>
    </xf>
    <xf numFmtId="10" fontId="9" fillId="0" borderId="0" xfId="0" applyNumberFormat="1" applyFont="1" applyBorder="1" applyAlignment="1">
      <alignment/>
    </xf>
    <xf numFmtId="0" fontId="10" fillId="0" borderId="17" xfId="0" applyFont="1" applyBorder="1" applyAlignment="1">
      <alignment horizontal="center"/>
    </xf>
    <xf numFmtId="0" fontId="15" fillId="42" borderId="18" xfId="0" applyFont="1" applyFill="1" applyBorder="1" applyAlignment="1">
      <alignment horizontal="center"/>
    </xf>
    <xf numFmtId="0" fontId="15" fillId="42" borderId="19" xfId="0" applyFont="1" applyFill="1" applyBorder="1" applyAlignment="1">
      <alignment horizontal="center"/>
    </xf>
    <xf numFmtId="164" fontId="15" fillId="43" borderId="19" xfId="0" applyNumberFormat="1" applyFont="1" applyFill="1" applyBorder="1" applyAlignment="1">
      <alignment horizontal="center"/>
    </xf>
    <xf numFmtId="164" fontId="14" fillId="44" borderId="19" xfId="0" applyNumberFormat="1" applyFont="1" applyFill="1" applyBorder="1" applyAlignment="1">
      <alignment horizontal="center"/>
    </xf>
    <xf numFmtId="164" fontId="14" fillId="45" borderId="19" xfId="0" applyNumberFormat="1" applyFont="1" applyFill="1" applyBorder="1" applyAlignment="1">
      <alignment horizontal="center"/>
    </xf>
    <xf numFmtId="164" fontId="14" fillId="33" borderId="19" xfId="0" applyNumberFormat="1" applyFont="1" applyFill="1" applyBorder="1" applyAlignment="1">
      <alignment horizontal="center"/>
    </xf>
    <xf numFmtId="0" fontId="14" fillId="0" borderId="19" xfId="0" applyFont="1" applyBorder="1" applyAlignment="1">
      <alignment horizontal="center"/>
    </xf>
    <xf numFmtId="164" fontId="15" fillId="43" borderId="20" xfId="0" applyNumberFormat="1" applyFont="1" applyFill="1" applyBorder="1" applyAlignment="1">
      <alignment horizontal="center"/>
    </xf>
    <xf numFmtId="164" fontId="14" fillId="0" borderId="21" xfId="0" applyNumberFormat="1" applyFont="1" applyBorder="1" applyAlignment="1">
      <alignment/>
    </xf>
    <xf numFmtId="0" fontId="10" fillId="0" borderId="22" xfId="0" applyFont="1" applyBorder="1" applyAlignment="1">
      <alignment/>
    </xf>
    <xf numFmtId="3" fontId="14" fillId="0" borderId="23" xfId="0" applyNumberFormat="1" applyFont="1" applyBorder="1" applyAlignment="1">
      <alignment/>
    </xf>
    <xf numFmtId="10" fontId="14" fillId="0" borderId="24" xfId="0" applyNumberFormat="1" applyFont="1" applyBorder="1" applyAlignment="1">
      <alignment/>
    </xf>
    <xf numFmtId="10" fontId="14" fillId="0" borderId="10" xfId="0" applyNumberFormat="1" applyFont="1" applyBorder="1" applyAlignment="1">
      <alignment/>
    </xf>
    <xf numFmtId="10" fontId="14" fillId="0" borderId="23" xfId="0" applyNumberFormat="1" applyFont="1" applyBorder="1" applyAlignment="1">
      <alignment/>
    </xf>
    <xf numFmtId="0" fontId="10" fillId="0" borderId="25" xfId="0" applyFont="1" applyBorder="1" applyAlignment="1">
      <alignment/>
    </xf>
    <xf numFmtId="3" fontId="14" fillId="0" borderId="26" xfId="0" applyNumberFormat="1" applyFont="1" applyBorder="1" applyAlignment="1">
      <alignment/>
    </xf>
    <xf numFmtId="10" fontId="14" fillId="0" borderId="27" xfId="0" applyNumberFormat="1" applyFont="1" applyBorder="1" applyAlignment="1">
      <alignment/>
    </xf>
    <xf numFmtId="10" fontId="14" fillId="0" borderId="28" xfId="0" applyNumberFormat="1" applyFont="1" applyBorder="1" applyAlignment="1">
      <alignment/>
    </xf>
    <xf numFmtId="10" fontId="14" fillId="0" borderId="26" xfId="0" applyNumberFormat="1" applyFont="1" applyBorder="1" applyAlignment="1">
      <alignment/>
    </xf>
    <xf numFmtId="3" fontId="0" fillId="46" borderId="10" xfId="0" applyNumberFormat="1" applyFont="1" applyFill="1" applyBorder="1" applyAlignment="1">
      <alignment/>
    </xf>
    <xf numFmtId="0" fontId="7" fillId="0" borderId="11" xfId="77" applyFont="1" applyFill="1" applyBorder="1" applyAlignment="1">
      <alignment wrapText="1"/>
      <protection/>
    </xf>
    <xf numFmtId="0" fontId="7" fillId="0" borderId="11" xfId="77" applyFont="1" applyFill="1" applyBorder="1" applyAlignment="1">
      <alignment horizontal="right" wrapText="1"/>
      <protection/>
    </xf>
    <xf numFmtId="0" fontId="7" fillId="0" borderId="29" xfId="64" applyFont="1" applyFill="1" applyBorder="1" applyAlignment="1">
      <alignment horizontal="left" wrapText="1"/>
      <protection/>
    </xf>
    <xf numFmtId="0" fontId="7" fillId="0" borderId="29" xfId="64" applyFont="1" applyFill="1" applyBorder="1" applyAlignment="1">
      <alignment horizontal="right" wrapText="1"/>
      <protection/>
    </xf>
    <xf numFmtId="0" fontId="7" fillId="0" borderId="0" xfId="64" applyFont="1" applyFill="1" applyBorder="1" applyAlignment="1">
      <alignment horizontal="center"/>
      <protection/>
    </xf>
    <xf numFmtId="0" fontId="7" fillId="0" borderId="0" xfId="64" applyFont="1" applyFill="1" applyBorder="1" applyAlignment="1">
      <alignment horizontal="left" wrapText="1"/>
      <protection/>
    </xf>
    <xf numFmtId="0" fontId="0" fillId="0" borderId="14" xfId="0" applyFill="1" applyBorder="1" applyAlignment="1">
      <alignment horizontal="center" wrapText="1"/>
    </xf>
    <xf numFmtId="0" fontId="7" fillId="0" borderId="0" xfId="65" applyFont="1" applyFill="1" applyBorder="1" applyAlignment="1">
      <alignment wrapText="1"/>
      <protection/>
    </xf>
    <xf numFmtId="0" fontId="7" fillId="0" borderId="0" xfId="65" applyFont="1" applyFill="1" applyBorder="1" applyAlignment="1">
      <alignment horizontal="right" wrapText="1"/>
      <protection/>
    </xf>
    <xf numFmtId="0" fontId="7" fillId="0" borderId="0" xfId="65" applyFont="1" applyFill="1" applyBorder="1" applyAlignment="1">
      <alignment horizontal="center"/>
      <protection/>
    </xf>
    <xf numFmtId="10" fontId="0" fillId="0" borderId="0" xfId="0" applyNumberFormat="1" applyFill="1" applyBorder="1" applyAlignment="1">
      <alignment/>
    </xf>
    <xf numFmtId="0" fontId="7" fillId="0" borderId="0" xfId="65" applyFill="1" applyBorder="1">
      <alignment/>
      <protection/>
    </xf>
    <xf numFmtId="0" fontId="7" fillId="0" borderId="0" xfId="66">
      <alignment/>
      <protection/>
    </xf>
    <xf numFmtId="0" fontId="7" fillId="0" borderId="11" xfId="66" applyFont="1" applyFill="1" applyBorder="1" applyAlignment="1">
      <alignment wrapText="1"/>
      <protection/>
    </xf>
    <xf numFmtId="0" fontId="7" fillId="0" borderId="11" xfId="66" applyFont="1" applyFill="1" applyBorder="1" applyAlignment="1">
      <alignment horizontal="right" wrapText="1"/>
      <protection/>
    </xf>
    <xf numFmtId="3" fontId="1" fillId="0" borderId="0" xfId="0" applyNumberFormat="1" applyFont="1" applyAlignment="1">
      <alignment horizontal="right"/>
    </xf>
    <xf numFmtId="0" fontId="1" fillId="0" borderId="0" xfId="0" applyFont="1" applyFill="1" applyBorder="1" applyAlignment="1">
      <alignment horizontal="right"/>
    </xf>
    <xf numFmtId="0" fontId="16" fillId="0" borderId="0" xfId="0" applyFont="1" applyAlignment="1">
      <alignment horizontal="right"/>
    </xf>
    <xf numFmtId="3" fontId="1" fillId="0" borderId="0" xfId="0" applyNumberFormat="1" applyFont="1" applyAlignment="1">
      <alignment/>
    </xf>
    <xf numFmtId="10" fontId="1" fillId="0" borderId="12" xfId="0" applyNumberFormat="1" applyFont="1" applyBorder="1" applyAlignment="1">
      <alignment/>
    </xf>
    <xf numFmtId="0" fontId="1" fillId="0" borderId="0" xfId="0" applyFont="1" applyBorder="1" applyAlignment="1">
      <alignment/>
    </xf>
    <xf numFmtId="10" fontId="1" fillId="0" borderId="13" xfId="0" applyNumberFormat="1" applyFont="1" applyBorder="1" applyAlignment="1">
      <alignment/>
    </xf>
    <xf numFmtId="10" fontId="1" fillId="0" borderId="0" xfId="0" applyNumberFormat="1" applyFont="1" applyBorder="1" applyAlignment="1">
      <alignment/>
    </xf>
    <xf numFmtId="10" fontId="1" fillId="0" borderId="0" xfId="0" applyNumberFormat="1" applyFont="1" applyAlignment="1">
      <alignment horizontal="right"/>
    </xf>
    <xf numFmtId="0" fontId="58" fillId="46" borderId="0" xfId="0" applyFont="1" applyFill="1" applyAlignment="1">
      <alignment horizontal="center"/>
    </xf>
    <xf numFmtId="0" fontId="1" fillId="46" borderId="0" xfId="0" applyFont="1" applyFill="1" applyAlignment="1">
      <alignment horizontal="center"/>
    </xf>
    <xf numFmtId="0" fontId="0" fillId="46" borderId="0" xfId="0" applyFont="1" applyFill="1" applyAlignment="1">
      <alignment horizontal="center"/>
    </xf>
    <xf numFmtId="0" fontId="1" fillId="46" borderId="0" xfId="0" applyFont="1" applyFill="1" applyAlignment="1">
      <alignment/>
    </xf>
    <xf numFmtId="10" fontId="0" fillId="46" borderId="0" xfId="0" applyNumberFormat="1" applyFont="1" applyFill="1" applyAlignment="1">
      <alignment horizontal="left"/>
    </xf>
    <xf numFmtId="10" fontId="0" fillId="46" borderId="0" xfId="0" applyNumberFormat="1" applyFont="1" applyFill="1" applyAlignment="1">
      <alignment horizontal="right"/>
    </xf>
    <xf numFmtId="10" fontId="0" fillId="46" borderId="0" xfId="0" applyNumberFormat="1" applyFont="1" applyFill="1" applyAlignment="1">
      <alignment/>
    </xf>
    <xf numFmtId="10" fontId="0" fillId="46" borderId="0" xfId="0" applyNumberFormat="1" applyFont="1" applyFill="1" applyBorder="1" applyAlignment="1">
      <alignment/>
    </xf>
    <xf numFmtId="0" fontId="0" fillId="46" borderId="14" xfId="0" applyFont="1" applyFill="1" applyBorder="1" applyAlignment="1">
      <alignment/>
    </xf>
    <xf numFmtId="0" fontId="0" fillId="46" borderId="0" xfId="0" applyFont="1" applyFill="1" applyAlignment="1">
      <alignment/>
    </xf>
    <xf numFmtId="0" fontId="7" fillId="0" borderId="29" xfId="77" applyFont="1" applyFill="1" applyBorder="1" applyAlignment="1">
      <alignment wrapText="1"/>
      <protection/>
    </xf>
    <xf numFmtId="0" fontId="7" fillId="0" borderId="29" xfId="77" applyFont="1" applyFill="1" applyBorder="1" applyAlignment="1">
      <alignment horizontal="right" wrapText="1"/>
      <protection/>
    </xf>
    <xf numFmtId="0" fontId="0" fillId="46" borderId="0" xfId="0" applyFont="1" applyFill="1" applyBorder="1" applyAlignment="1">
      <alignment horizontal="left"/>
    </xf>
    <xf numFmtId="0" fontId="0" fillId="46" borderId="0" xfId="0" applyFont="1" applyFill="1" applyBorder="1" applyAlignment="1">
      <alignment horizontal="right"/>
    </xf>
    <xf numFmtId="0" fontId="0" fillId="46" borderId="0" xfId="0" applyFont="1" applyFill="1" applyBorder="1" applyAlignment="1">
      <alignment/>
    </xf>
    <xf numFmtId="0" fontId="7" fillId="47" borderId="0" xfId="77" applyFont="1" applyFill="1" applyBorder="1" applyAlignment="1">
      <alignment horizontal="center"/>
      <protection/>
    </xf>
    <xf numFmtId="0" fontId="7" fillId="46" borderId="0" xfId="77" applyFont="1" applyFill="1" applyBorder="1" applyAlignment="1">
      <alignment wrapText="1"/>
      <protection/>
    </xf>
    <xf numFmtId="0" fontId="7" fillId="46" borderId="0" xfId="77" applyFont="1" applyFill="1" applyBorder="1" applyAlignment="1">
      <alignment horizontal="right" wrapText="1"/>
      <protection/>
    </xf>
    <xf numFmtId="0" fontId="7" fillId="46" borderId="0" xfId="77" applyFill="1" applyBorder="1">
      <alignment/>
      <protection/>
    </xf>
    <xf numFmtId="3" fontId="0" fillId="46" borderId="0" xfId="0" applyNumberFormat="1" applyFont="1" applyFill="1" applyAlignment="1">
      <alignment/>
    </xf>
    <xf numFmtId="0" fontId="0" fillId="0" borderId="0" xfId="0" applyFont="1" applyBorder="1" applyAlignment="1">
      <alignment horizontal="left" wrapText="1"/>
    </xf>
    <xf numFmtId="0" fontId="0" fillId="46" borderId="10" xfId="0" applyFont="1" applyFill="1" applyBorder="1" applyAlignment="1">
      <alignment horizontal="left"/>
    </xf>
    <xf numFmtId="14" fontId="0" fillId="46" borderId="10" xfId="0" applyNumberFormat="1" applyFont="1" applyFill="1" applyBorder="1" applyAlignment="1">
      <alignment horizontal="left"/>
    </xf>
    <xf numFmtId="2" fontId="0" fillId="46" borderId="10" xfId="0" applyNumberFormat="1" applyFont="1" applyFill="1" applyBorder="1" applyAlignment="1">
      <alignment horizontal="left"/>
    </xf>
    <xf numFmtId="14" fontId="5" fillId="46" borderId="10" xfId="0" applyNumberFormat="1" applyFont="1" applyFill="1" applyBorder="1" applyAlignment="1">
      <alignment horizontal="left"/>
    </xf>
    <xf numFmtId="1" fontId="0" fillId="46" borderId="10" xfId="0" applyNumberFormat="1" applyFont="1" applyFill="1" applyBorder="1" applyAlignment="1">
      <alignment horizontal="left"/>
    </xf>
    <xf numFmtId="3" fontId="0" fillId="46" borderId="10" xfId="0" applyNumberFormat="1" applyFont="1" applyFill="1" applyBorder="1" applyAlignment="1">
      <alignment horizontal="left"/>
    </xf>
    <xf numFmtId="3" fontId="0" fillId="46" borderId="10" xfId="0" applyNumberFormat="1" applyFont="1" applyFill="1" applyBorder="1" applyAlignment="1">
      <alignment horizontal="right"/>
    </xf>
    <xf numFmtId="14" fontId="2" fillId="46" borderId="10" xfId="0" applyNumberFormat="1" applyFont="1" applyFill="1" applyBorder="1" applyAlignment="1">
      <alignment horizontal="left"/>
    </xf>
    <xf numFmtId="0" fontId="17" fillId="0" borderId="30" xfId="0" applyFont="1" applyBorder="1" applyAlignment="1">
      <alignment/>
    </xf>
    <xf numFmtId="0" fontId="17" fillId="0" borderId="31" xfId="0" applyFont="1" applyBorder="1" applyAlignment="1">
      <alignment/>
    </xf>
    <xf numFmtId="0" fontId="59" fillId="37" borderId="10" xfId="0" applyFont="1" applyFill="1" applyBorder="1" applyAlignment="1">
      <alignment horizontal="center"/>
    </xf>
    <xf numFmtId="0" fontId="60" fillId="38" borderId="10" xfId="0" applyFont="1" applyFill="1" applyBorder="1" applyAlignment="1">
      <alignment horizontal="center"/>
    </xf>
    <xf numFmtId="0" fontId="60" fillId="39" borderId="10" xfId="0" applyFont="1" applyFill="1" applyBorder="1" applyAlignment="1">
      <alignment horizontal="center"/>
    </xf>
    <xf numFmtId="0" fontId="17" fillId="40" borderId="10" xfId="0" applyFont="1" applyFill="1" applyBorder="1" applyAlignment="1">
      <alignment horizontal="center"/>
    </xf>
    <xf numFmtId="0" fontId="17" fillId="41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right"/>
    </xf>
    <xf numFmtId="0" fontId="18" fillId="0" borderId="32" xfId="75" applyFont="1" applyFill="1" applyBorder="1" applyAlignment="1">
      <alignment/>
      <protection/>
    </xf>
    <xf numFmtId="0" fontId="18" fillId="0" borderId="33" xfId="75" applyFont="1" applyFill="1" applyBorder="1" applyAlignment="1">
      <alignment/>
      <protection/>
    </xf>
    <xf numFmtId="3" fontId="2" fillId="0" borderId="10" xfId="0" applyNumberFormat="1" applyFont="1" applyBorder="1" applyAlignment="1">
      <alignment/>
    </xf>
    <xf numFmtId="3" fontId="2" fillId="36" borderId="10" xfId="0" applyNumberFormat="1" applyFont="1" applyFill="1" applyBorder="1" applyAlignment="1">
      <alignment/>
    </xf>
    <xf numFmtId="10" fontId="2" fillId="0" borderId="10" xfId="0" applyNumberFormat="1" applyFont="1" applyFill="1" applyBorder="1" applyAlignment="1">
      <alignment/>
    </xf>
    <xf numFmtId="10" fontId="2" fillId="36" borderId="10" xfId="0" applyNumberFormat="1" applyFont="1" applyFill="1" applyBorder="1" applyAlignment="1">
      <alignment/>
    </xf>
    <xf numFmtId="10" fontId="2" fillId="0" borderId="10" xfId="0" applyNumberFormat="1" applyFont="1" applyFill="1" applyBorder="1" applyAlignment="1">
      <alignment horizontal="right"/>
    </xf>
    <xf numFmtId="10" fontId="2" fillId="36" borderId="10" xfId="0" applyNumberFormat="1" applyFont="1" applyFill="1" applyBorder="1" applyAlignment="1">
      <alignment horizontal="right"/>
    </xf>
    <xf numFmtId="0" fontId="18" fillId="0" borderId="34" xfId="75" applyFont="1" applyFill="1" applyBorder="1" applyAlignment="1">
      <alignment/>
      <protection/>
    </xf>
    <xf numFmtId="0" fontId="18" fillId="0" borderId="35" xfId="75" applyFont="1" applyFill="1" applyBorder="1" applyAlignment="1">
      <alignment/>
      <protection/>
    </xf>
    <xf numFmtId="0" fontId="19" fillId="0" borderId="34" xfId="75" applyFont="1" applyFill="1" applyBorder="1" applyAlignment="1">
      <alignment/>
      <protection/>
    </xf>
    <xf numFmtId="0" fontId="19" fillId="0" borderId="35" xfId="75" applyFont="1" applyFill="1" applyBorder="1" applyAlignment="1">
      <alignment/>
      <protection/>
    </xf>
    <xf numFmtId="3" fontId="17" fillId="0" borderId="10" xfId="0" applyNumberFormat="1" applyFont="1" applyBorder="1" applyAlignment="1">
      <alignment/>
    </xf>
    <xf numFmtId="3" fontId="17" fillId="36" borderId="10" xfId="0" applyNumberFormat="1" applyFont="1" applyFill="1" applyBorder="1" applyAlignment="1">
      <alignment/>
    </xf>
    <xf numFmtId="10" fontId="17" fillId="0" borderId="10" xfId="0" applyNumberFormat="1" applyFont="1" applyFill="1" applyBorder="1" applyAlignment="1">
      <alignment/>
    </xf>
    <xf numFmtId="10" fontId="17" fillId="36" borderId="10" xfId="0" applyNumberFormat="1" applyFont="1" applyFill="1" applyBorder="1" applyAlignment="1">
      <alignment/>
    </xf>
    <xf numFmtId="10" fontId="17" fillId="0" borderId="10" xfId="0" applyNumberFormat="1" applyFont="1" applyFill="1" applyBorder="1" applyAlignment="1">
      <alignment horizontal="right"/>
    </xf>
    <xf numFmtId="10" fontId="17" fillId="36" borderId="10" xfId="0" applyNumberFormat="1" applyFont="1" applyFill="1" applyBorder="1" applyAlignment="1">
      <alignment horizontal="right"/>
    </xf>
    <xf numFmtId="0" fontId="2" fillId="0" borderId="14" xfId="0" applyFont="1" applyBorder="1" applyAlignment="1">
      <alignment/>
    </xf>
    <xf numFmtId="0" fontId="18" fillId="0" borderId="35" xfId="75" applyFont="1" applyFill="1" applyBorder="1" applyAlignment="1">
      <alignment wrapText="1"/>
      <protection/>
    </xf>
    <xf numFmtId="0" fontId="2" fillId="0" borderId="36" xfId="0" applyFont="1" applyBorder="1" applyAlignment="1">
      <alignment/>
    </xf>
    <xf numFmtId="0" fontId="18" fillId="0" borderId="37" xfId="75" applyFont="1" applyFill="1" applyBorder="1" applyAlignment="1">
      <alignment wrapText="1"/>
      <protection/>
    </xf>
    <xf numFmtId="0" fontId="17" fillId="0" borderId="38" xfId="0" applyFont="1" applyBorder="1" applyAlignment="1">
      <alignment/>
    </xf>
    <xf numFmtId="0" fontId="17" fillId="0" borderId="39" xfId="0" applyFont="1" applyBorder="1" applyAlignment="1">
      <alignment/>
    </xf>
    <xf numFmtId="0" fontId="17" fillId="0" borderId="36" xfId="0" applyFont="1" applyBorder="1" applyAlignment="1">
      <alignment/>
    </xf>
    <xf numFmtId="0" fontId="17" fillId="0" borderId="40" xfId="0" applyFont="1" applyBorder="1" applyAlignment="1">
      <alignment/>
    </xf>
    <xf numFmtId="10" fontId="2" fillId="46" borderId="10" xfId="0" applyNumberFormat="1" applyFont="1" applyFill="1" applyBorder="1" applyAlignment="1">
      <alignment/>
    </xf>
    <xf numFmtId="3" fontId="41" fillId="48" borderId="10" xfId="0" applyNumberFormat="1" applyFont="1" applyFill="1" applyBorder="1" applyAlignment="1">
      <alignment horizontal="center"/>
    </xf>
    <xf numFmtId="10" fontId="41" fillId="48" borderId="10" xfId="0" applyNumberFormat="1" applyFont="1" applyFill="1" applyBorder="1" applyAlignment="1">
      <alignment horizontal="center"/>
    </xf>
    <xf numFmtId="3" fontId="61" fillId="43" borderId="10" xfId="0" applyNumberFormat="1" applyFont="1" applyFill="1" applyBorder="1" applyAlignment="1">
      <alignment horizontal="center"/>
    </xf>
    <xf numFmtId="10" fontId="61" fillId="43" borderId="10" xfId="0" applyNumberFormat="1" applyFont="1" applyFill="1" applyBorder="1" applyAlignment="1">
      <alignment horizontal="center"/>
    </xf>
    <xf numFmtId="3" fontId="61" fillId="49" borderId="10" xfId="0" applyNumberFormat="1" applyFont="1" applyFill="1" applyBorder="1" applyAlignment="1">
      <alignment horizontal="center"/>
    </xf>
    <xf numFmtId="10" fontId="61" fillId="49" borderId="10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10" fontId="0" fillId="0" borderId="0" xfId="0" applyNumberFormat="1" applyBorder="1" applyAlignment="1">
      <alignment wrapText="1"/>
    </xf>
    <xf numFmtId="0" fontId="7" fillId="50" borderId="10" xfId="74" applyFont="1" applyFill="1" applyBorder="1" applyAlignment="1">
      <alignment horizontal="center"/>
      <protection/>
    </xf>
    <xf numFmtId="0" fontId="1" fillId="0" borderId="10" xfId="0" applyFont="1" applyBorder="1" applyAlignment="1">
      <alignment horizontal="left"/>
    </xf>
    <xf numFmtId="3" fontId="1" fillId="0" borderId="0" xfId="0" applyNumberFormat="1" applyFont="1" applyAlignment="1">
      <alignment horizontal="center"/>
    </xf>
    <xf numFmtId="0" fontId="7" fillId="0" borderId="11" xfId="73" applyFont="1" applyFill="1" applyBorder="1" applyAlignment="1">
      <alignment wrapText="1"/>
      <protection/>
    </xf>
    <xf numFmtId="10" fontId="0" fillId="0" borderId="0" xfId="0" applyNumberFormat="1" applyFont="1" applyAlignment="1">
      <alignment horizontal="center"/>
    </xf>
    <xf numFmtId="1" fontId="2" fillId="0" borderId="0" xfId="0" applyNumberFormat="1" applyFont="1" applyAlignment="1">
      <alignment/>
    </xf>
    <xf numFmtId="3" fontId="0" fillId="19" borderId="10" xfId="0" applyNumberFormat="1" applyFont="1" applyFill="1" applyBorder="1" applyAlignment="1">
      <alignment horizontal="center"/>
    </xf>
    <xf numFmtId="10" fontId="0" fillId="19" borderId="10" xfId="0" applyNumberFormat="1" applyFont="1" applyFill="1" applyBorder="1" applyAlignment="1">
      <alignment horizontal="center"/>
    </xf>
    <xf numFmtId="18" fontId="0" fillId="46" borderId="10" xfId="0" applyNumberFormat="1" applyFont="1" applyFill="1" applyBorder="1" applyAlignment="1">
      <alignment horizontal="left"/>
    </xf>
    <xf numFmtId="10" fontId="0" fillId="0" borderId="10" xfId="0" applyNumberFormat="1" applyFont="1" applyBorder="1" applyAlignment="1">
      <alignment horizontal="right"/>
    </xf>
    <xf numFmtId="0" fontId="7" fillId="0" borderId="11" xfId="76" applyFont="1" applyFill="1" applyBorder="1" applyAlignment="1">
      <alignment wrapText="1"/>
      <protection/>
    </xf>
    <xf numFmtId="0" fontId="7" fillId="0" borderId="11" xfId="76" applyFont="1" applyFill="1" applyBorder="1" applyAlignment="1">
      <alignment horizontal="right" wrapText="1"/>
      <protection/>
    </xf>
    <xf numFmtId="0" fontId="7" fillId="0" borderId="11" xfId="63" applyFont="1" applyFill="1" applyBorder="1" applyAlignment="1">
      <alignment horizontal="right" wrapText="1"/>
      <protection/>
    </xf>
    <xf numFmtId="0" fontId="7" fillId="0" borderId="0" xfId="63">
      <alignment/>
      <protection/>
    </xf>
    <xf numFmtId="18" fontId="0" fillId="46" borderId="10" xfId="0" applyNumberFormat="1" applyFont="1" applyFill="1" applyBorder="1" applyAlignment="1">
      <alignment horizontal="left"/>
    </xf>
    <xf numFmtId="18" fontId="0" fillId="46" borderId="10" xfId="0" applyNumberFormat="1" applyFont="1" applyFill="1" applyBorder="1" applyAlignment="1">
      <alignment horizontal="left"/>
    </xf>
    <xf numFmtId="18" fontId="0" fillId="46" borderId="10" xfId="0" applyNumberFormat="1" applyFont="1" applyFill="1" applyBorder="1" applyAlignment="1">
      <alignment horizontal="left"/>
    </xf>
    <xf numFmtId="0" fontId="20" fillId="50" borderId="41" xfId="77" applyFont="1" applyFill="1" applyBorder="1" applyAlignment="1">
      <alignment horizontal="center"/>
      <protection/>
    </xf>
    <xf numFmtId="0" fontId="20" fillId="0" borderId="11" xfId="77" applyFont="1" applyFill="1" applyBorder="1" applyAlignment="1">
      <alignment wrapText="1"/>
      <protection/>
    </xf>
    <xf numFmtId="0" fontId="20" fillId="0" borderId="11" xfId="77" applyFont="1" applyFill="1" applyBorder="1" applyAlignment="1">
      <alignment horizontal="right" wrapText="1"/>
      <protection/>
    </xf>
    <xf numFmtId="0" fontId="20" fillId="50" borderId="41" xfId="68" applyFont="1" applyFill="1" applyBorder="1" applyAlignment="1">
      <alignment horizontal="center"/>
      <protection/>
    </xf>
    <xf numFmtId="0" fontId="20" fillId="0" borderId="11" xfId="68" applyFont="1" applyFill="1" applyBorder="1" applyAlignment="1">
      <alignment wrapText="1"/>
      <protection/>
    </xf>
    <xf numFmtId="0" fontId="20" fillId="0" borderId="11" xfId="68" applyFont="1" applyFill="1" applyBorder="1" applyAlignment="1">
      <alignment horizontal="right" wrapText="1"/>
      <protection/>
    </xf>
    <xf numFmtId="0" fontId="20" fillId="50" borderId="41" xfId="71" applyFont="1" applyFill="1" applyBorder="1" applyAlignment="1">
      <alignment horizontal="center"/>
      <protection/>
    </xf>
    <xf numFmtId="0" fontId="20" fillId="0" borderId="11" xfId="71" applyFont="1" applyFill="1" applyBorder="1" applyAlignment="1">
      <alignment wrapText="1"/>
      <protection/>
    </xf>
    <xf numFmtId="0" fontId="20" fillId="0" borderId="11" xfId="71" applyFont="1" applyFill="1" applyBorder="1" applyAlignment="1">
      <alignment horizontal="right" wrapText="1"/>
      <protection/>
    </xf>
    <xf numFmtId="0" fontId="7" fillId="0" borderId="0" xfId="71">
      <alignment/>
      <protection/>
    </xf>
    <xf numFmtId="0" fontId="20" fillId="0" borderId="11" xfId="69" applyFont="1" applyFill="1" applyBorder="1" applyAlignment="1">
      <alignment wrapText="1"/>
      <protection/>
    </xf>
    <xf numFmtId="0" fontId="20" fillId="0" borderId="11" xfId="69" applyFont="1" applyFill="1" applyBorder="1" applyAlignment="1">
      <alignment horizontal="right" wrapText="1"/>
      <protection/>
    </xf>
    <xf numFmtId="0" fontId="7" fillId="0" borderId="0" xfId="69">
      <alignment/>
      <protection/>
    </xf>
    <xf numFmtId="0" fontId="20" fillId="0" borderId="0" xfId="69" applyFont="1" applyFill="1" applyBorder="1" applyAlignment="1">
      <alignment horizontal="right" wrapText="1"/>
      <protection/>
    </xf>
    <xf numFmtId="0" fontId="7" fillId="0" borderId="11" xfId="69" applyBorder="1">
      <alignment/>
      <protection/>
    </xf>
    <xf numFmtId="0" fontId="20" fillId="50" borderId="41" xfId="62" applyFont="1" applyFill="1" applyBorder="1" applyAlignment="1">
      <alignment horizontal="center"/>
      <protection/>
    </xf>
    <xf numFmtId="0" fontId="20" fillId="0" borderId="11" xfId="62" applyFont="1" applyFill="1" applyBorder="1" applyAlignment="1">
      <alignment horizontal="right" wrapText="1"/>
      <protection/>
    </xf>
    <xf numFmtId="0" fontId="7" fillId="0" borderId="0" xfId="62">
      <alignment/>
      <protection/>
    </xf>
  </cellXfs>
  <cellStyles count="7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urrency" xfId="47"/>
    <cellStyle name="Currency [0]" xfId="48"/>
    <cellStyle name="Explanatory Text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 2" xfId="60"/>
    <cellStyle name="Normal 3" xfId="61"/>
    <cellStyle name="Normal_Age Statistics" xfId="62"/>
    <cellStyle name="Normal_Age Statistics_1" xfId="63"/>
    <cellStyle name="Normal_census" xfId="64"/>
    <cellStyle name="Normal_census_1" xfId="65"/>
    <cellStyle name="Normal_Cities" xfId="66"/>
    <cellStyle name="Normal_Leg Dist" xfId="67"/>
    <cellStyle name="Normal_Legislative Districts" xfId="68"/>
    <cellStyle name="Normal_Ranked by registration_1" xfId="69"/>
    <cellStyle name="Normal_School" xfId="70"/>
    <cellStyle name="Normal_School Districts" xfId="71"/>
    <cellStyle name="Normal_Sheet1" xfId="72"/>
    <cellStyle name="Normal_VR Stats-for Rank" xfId="73"/>
    <cellStyle name="Normal_VR Stats-for Rank_2" xfId="74"/>
    <cellStyle name="Normal_VR Stats-to post" xfId="75"/>
    <cellStyle name="Normal_VR Stats-to post_1" xfId="76"/>
    <cellStyle name="Normal_VR Stats-to post_2" xfId="77"/>
    <cellStyle name="Note" xfId="78"/>
    <cellStyle name="Output" xfId="79"/>
    <cellStyle name="Percent" xfId="80"/>
    <cellStyle name="Title" xfId="81"/>
    <cellStyle name="Total" xfId="82"/>
    <cellStyle name="Warning Text" xfId="83"/>
  </cellStyles>
  <dxfs count="5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33</xdr:col>
      <xdr:colOff>0</xdr:colOff>
      <xdr:row>0</xdr:row>
      <xdr:rowOff>0</xdr:rowOff>
    </xdr:from>
    <xdr:to>
      <xdr:col>34</xdr:col>
      <xdr:colOff>1019175</xdr:colOff>
      <xdr:row>1</xdr:row>
      <xdr:rowOff>38100</xdr:rowOff>
    </xdr:to>
    <xdr:pic macro="[0]!Precinct">
      <xdr:nvPicPr>
        <xdr:cNvPr id="1" name="Picture 10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811750" y="0"/>
          <a:ext cx="12096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My%20Documents\1992%20and%201996%20Daily%20Early%20Votin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bsentee1996_daily_party"/>
    </sheetNames>
    <sheetDataSet>
      <sheetData sheetId="0">
        <row r="1">
          <cell r="F1" t="str">
            <v>DTREQ</v>
          </cell>
          <cell r="G1">
            <v>1996</v>
          </cell>
          <cell r="H1" t="str">
            <v>Returned</v>
          </cell>
          <cell r="I1" t="str">
            <v>Dem</v>
          </cell>
          <cell r="J1" t="str">
            <v>Rep</v>
          </cell>
          <cell r="K1" t="str">
            <v>None</v>
          </cell>
        </row>
        <row r="2">
          <cell r="F2">
            <v>35334</v>
          </cell>
          <cell r="G2">
            <v>984</v>
          </cell>
          <cell r="H2">
            <v>123</v>
          </cell>
          <cell r="I2">
            <v>219</v>
          </cell>
          <cell r="J2">
            <v>616</v>
          </cell>
          <cell r="K2">
            <v>149</v>
          </cell>
        </row>
        <row r="3">
          <cell r="F3">
            <v>35335</v>
          </cell>
          <cell r="G3">
            <v>1091</v>
          </cell>
          <cell r="H3">
            <v>155</v>
          </cell>
          <cell r="I3">
            <v>248</v>
          </cell>
          <cell r="J3">
            <v>679</v>
          </cell>
          <cell r="K3">
            <v>164</v>
          </cell>
        </row>
        <row r="4">
          <cell r="F4">
            <v>35336</v>
          </cell>
          <cell r="G4">
            <v>1142</v>
          </cell>
          <cell r="H4">
            <v>157</v>
          </cell>
          <cell r="I4">
            <v>254</v>
          </cell>
          <cell r="J4">
            <v>718</v>
          </cell>
          <cell r="K4">
            <v>170</v>
          </cell>
        </row>
        <row r="5">
          <cell r="F5">
            <v>35337</v>
          </cell>
          <cell r="G5">
            <v>1147</v>
          </cell>
          <cell r="H5">
            <v>210</v>
          </cell>
          <cell r="I5">
            <v>257</v>
          </cell>
          <cell r="J5">
            <v>719</v>
          </cell>
          <cell r="K5">
            <v>171</v>
          </cell>
        </row>
        <row r="6">
          <cell r="F6">
            <v>35338</v>
          </cell>
          <cell r="G6">
            <v>1214</v>
          </cell>
          <cell r="H6">
            <v>284</v>
          </cell>
          <cell r="I6">
            <v>289</v>
          </cell>
          <cell r="J6">
            <v>745</v>
          </cell>
          <cell r="K6">
            <v>180</v>
          </cell>
        </row>
        <row r="7">
          <cell r="F7">
            <v>35339</v>
          </cell>
          <cell r="G7">
            <v>1362</v>
          </cell>
          <cell r="H7">
            <v>368</v>
          </cell>
          <cell r="I7">
            <v>329</v>
          </cell>
          <cell r="J7">
            <v>831</v>
          </cell>
          <cell r="K7">
            <v>202</v>
          </cell>
        </row>
        <row r="8">
          <cell r="F8">
            <v>35340</v>
          </cell>
          <cell r="G8">
            <v>1498</v>
          </cell>
          <cell r="H8">
            <v>415</v>
          </cell>
          <cell r="I8">
            <v>379</v>
          </cell>
          <cell r="J8">
            <v>891</v>
          </cell>
          <cell r="K8">
            <v>228</v>
          </cell>
        </row>
        <row r="9">
          <cell r="F9">
            <v>35341</v>
          </cell>
          <cell r="G9">
            <v>1583</v>
          </cell>
          <cell r="H9">
            <v>483</v>
          </cell>
          <cell r="I9">
            <v>411</v>
          </cell>
          <cell r="J9">
            <v>935</v>
          </cell>
          <cell r="K9">
            <v>237</v>
          </cell>
        </row>
        <row r="10">
          <cell r="F10">
            <v>35342</v>
          </cell>
          <cell r="G10">
            <v>1659</v>
          </cell>
          <cell r="H10">
            <v>483</v>
          </cell>
          <cell r="I10">
            <v>438</v>
          </cell>
          <cell r="J10">
            <v>977</v>
          </cell>
          <cell r="K10">
            <v>244</v>
          </cell>
        </row>
        <row r="11">
          <cell r="F11">
            <v>35343</v>
          </cell>
          <cell r="G11">
            <v>1659</v>
          </cell>
          <cell r="H11">
            <v>483</v>
          </cell>
          <cell r="I11">
            <v>438</v>
          </cell>
          <cell r="J11">
            <v>977</v>
          </cell>
          <cell r="K11">
            <v>244</v>
          </cell>
        </row>
        <row r="12">
          <cell r="F12">
            <v>35344</v>
          </cell>
          <cell r="G12">
            <v>1750</v>
          </cell>
          <cell r="H12">
            <v>517</v>
          </cell>
          <cell r="I12">
            <v>467</v>
          </cell>
          <cell r="J12">
            <v>1021</v>
          </cell>
          <cell r="K12">
            <v>262</v>
          </cell>
        </row>
        <row r="13">
          <cell r="F13">
            <v>35345</v>
          </cell>
          <cell r="G13">
            <v>1843</v>
          </cell>
          <cell r="H13">
            <v>591</v>
          </cell>
          <cell r="I13">
            <v>506</v>
          </cell>
          <cell r="J13">
            <v>1054</v>
          </cell>
          <cell r="K13">
            <v>283</v>
          </cell>
        </row>
        <row r="14">
          <cell r="F14">
            <v>35346</v>
          </cell>
          <cell r="G14">
            <v>1988</v>
          </cell>
          <cell r="H14">
            <v>694</v>
          </cell>
          <cell r="I14">
            <v>566</v>
          </cell>
          <cell r="J14">
            <v>1114</v>
          </cell>
          <cell r="K14">
            <v>308</v>
          </cell>
        </row>
        <row r="15">
          <cell r="F15">
            <v>35347</v>
          </cell>
          <cell r="G15">
            <v>2065</v>
          </cell>
          <cell r="H15">
            <v>762</v>
          </cell>
          <cell r="I15">
            <v>603</v>
          </cell>
          <cell r="J15">
            <v>1144</v>
          </cell>
          <cell r="K15">
            <v>318</v>
          </cell>
        </row>
        <row r="16">
          <cell r="F16">
            <v>35348</v>
          </cell>
          <cell r="G16">
            <v>2243</v>
          </cell>
          <cell r="H16">
            <v>856</v>
          </cell>
          <cell r="I16">
            <v>698</v>
          </cell>
          <cell r="J16">
            <v>1198</v>
          </cell>
          <cell r="K16">
            <v>347</v>
          </cell>
        </row>
        <row r="17">
          <cell r="F17">
            <v>35349</v>
          </cell>
          <cell r="G17">
            <v>2729</v>
          </cell>
          <cell r="H17">
            <v>929</v>
          </cell>
          <cell r="I17">
            <v>1070</v>
          </cell>
          <cell r="J17">
            <v>1248</v>
          </cell>
          <cell r="K17">
            <v>411</v>
          </cell>
        </row>
        <row r="18">
          <cell r="F18">
            <v>35350</v>
          </cell>
          <cell r="G18">
            <v>2801</v>
          </cell>
          <cell r="H18">
            <v>989</v>
          </cell>
          <cell r="I18">
            <v>1127</v>
          </cell>
          <cell r="J18">
            <v>1250</v>
          </cell>
          <cell r="K18">
            <v>424</v>
          </cell>
        </row>
        <row r="19">
          <cell r="F19">
            <v>35351</v>
          </cell>
          <cell r="G19">
            <v>2801</v>
          </cell>
          <cell r="H19">
            <v>989</v>
          </cell>
          <cell r="I19">
            <v>1127</v>
          </cell>
          <cell r="J19">
            <v>1250</v>
          </cell>
          <cell r="K19">
            <v>424</v>
          </cell>
        </row>
        <row r="20">
          <cell r="F20">
            <v>35352</v>
          </cell>
          <cell r="G20">
            <v>3166</v>
          </cell>
          <cell r="H20">
            <v>1111</v>
          </cell>
          <cell r="I20">
            <v>1388</v>
          </cell>
          <cell r="J20">
            <v>1272</v>
          </cell>
          <cell r="K20">
            <v>506</v>
          </cell>
        </row>
        <row r="21">
          <cell r="F21">
            <v>35353</v>
          </cell>
          <cell r="G21">
            <v>3519</v>
          </cell>
          <cell r="H21">
            <v>1223</v>
          </cell>
          <cell r="I21">
            <v>1652</v>
          </cell>
          <cell r="J21">
            <v>1306</v>
          </cell>
          <cell r="K21">
            <v>561</v>
          </cell>
        </row>
        <row r="22">
          <cell r="F22">
            <v>35354</v>
          </cell>
          <cell r="G22">
            <v>3872</v>
          </cell>
          <cell r="H22">
            <v>1381</v>
          </cell>
          <cell r="I22">
            <v>1889</v>
          </cell>
          <cell r="J22">
            <v>1356</v>
          </cell>
          <cell r="K22">
            <v>627</v>
          </cell>
        </row>
        <row r="23">
          <cell r="F23">
            <v>35355</v>
          </cell>
          <cell r="G23">
            <v>4140</v>
          </cell>
          <cell r="H23">
            <v>1589</v>
          </cell>
          <cell r="I23">
            <v>2060</v>
          </cell>
          <cell r="J23">
            <v>1401</v>
          </cell>
          <cell r="K23">
            <v>679</v>
          </cell>
        </row>
        <row r="24">
          <cell r="F24">
            <v>35356</v>
          </cell>
          <cell r="G24">
            <v>4400</v>
          </cell>
          <cell r="H24">
            <v>1838</v>
          </cell>
          <cell r="I24">
            <v>2213</v>
          </cell>
          <cell r="J24">
            <v>1452</v>
          </cell>
          <cell r="K24">
            <v>735</v>
          </cell>
        </row>
        <row r="25">
          <cell r="F25">
            <v>35357</v>
          </cell>
          <cell r="G25">
            <v>4500</v>
          </cell>
          <cell r="H25">
            <v>1917</v>
          </cell>
          <cell r="I25">
            <v>2273</v>
          </cell>
          <cell r="J25">
            <v>1478</v>
          </cell>
          <cell r="K25">
            <v>749</v>
          </cell>
        </row>
        <row r="26">
          <cell r="F26">
            <v>35358</v>
          </cell>
          <cell r="G26">
            <v>4500</v>
          </cell>
          <cell r="H26">
            <v>1917</v>
          </cell>
          <cell r="I26">
            <v>2273</v>
          </cell>
          <cell r="J26">
            <v>1478</v>
          </cell>
          <cell r="K26">
            <v>749</v>
          </cell>
        </row>
        <row r="27">
          <cell r="F27">
            <v>35359</v>
          </cell>
          <cell r="G27">
            <v>5265</v>
          </cell>
          <cell r="H27">
            <v>2738</v>
          </cell>
          <cell r="I27">
            <v>2660</v>
          </cell>
          <cell r="J27">
            <v>1607</v>
          </cell>
          <cell r="K27">
            <v>998</v>
          </cell>
        </row>
        <row r="28">
          <cell r="F28">
            <v>35360</v>
          </cell>
          <cell r="G28">
            <v>5880</v>
          </cell>
          <cell r="H28">
            <v>3528</v>
          </cell>
          <cell r="I28">
            <v>2964</v>
          </cell>
          <cell r="J28">
            <v>1705</v>
          </cell>
          <cell r="K28">
            <v>1211</v>
          </cell>
        </row>
        <row r="29">
          <cell r="F29">
            <v>35361</v>
          </cell>
          <cell r="G29">
            <v>6702</v>
          </cell>
          <cell r="H29">
            <v>4362</v>
          </cell>
          <cell r="I29">
            <v>3362</v>
          </cell>
          <cell r="J29">
            <v>1832</v>
          </cell>
          <cell r="K29">
            <v>1508</v>
          </cell>
        </row>
        <row r="30">
          <cell r="F30">
            <v>35362</v>
          </cell>
          <cell r="G30">
            <v>7396</v>
          </cell>
          <cell r="H30">
            <v>5094</v>
          </cell>
          <cell r="I30">
            <v>3669</v>
          </cell>
          <cell r="J30">
            <v>1951</v>
          </cell>
          <cell r="K30">
            <v>1776</v>
          </cell>
        </row>
        <row r="31">
          <cell r="F31">
            <v>35363</v>
          </cell>
          <cell r="G31">
            <v>8114</v>
          </cell>
          <cell r="H31">
            <v>5924</v>
          </cell>
          <cell r="I31">
            <v>3990</v>
          </cell>
          <cell r="J31">
            <v>2051</v>
          </cell>
          <cell r="K31">
            <v>2073</v>
          </cell>
        </row>
        <row r="32">
          <cell r="F32">
            <v>35364</v>
          </cell>
          <cell r="G32">
            <v>8638</v>
          </cell>
          <cell r="H32">
            <v>6497</v>
          </cell>
          <cell r="I32">
            <v>4227</v>
          </cell>
          <cell r="J32">
            <v>2139</v>
          </cell>
          <cell r="K32">
            <v>2272</v>
          </cell>
        </row>
        <row r="33">
          <cell r="F33">
            <v>35365</v>
          </cell>
          <cell r="G33">
            <v>8751</v>
          </cell>
          <cell r="H33">
            <v>6611</v>
          </cell>
          <cell r="I33">
            <v>4283</v>
          </cell>
          <cell r="J33">
            <v>2168</v>
          </cell>
          <cell r="K33">
            <v>2300</v>
          </cell>
        </row>
        <row r="34">
          <cell r="F34">
            <v>35366</v>
          </cell>
          <cell r="G34">
            <v>9409</v>
          </cell>
          <cell r="H34">
            <v>7400</v>
          </cell>
          <cell r="I34">
            <v>4602</v>
          </cell>
          <cell r="J34">
            <v>2332</v>
          </cell>
          <cell r="K34">
            <v>2475</v>
          </cell>
        </row>
        <row r="35">
          <cell r="F35">
            <v>35367</v>
          </cell>
          <cell r="G35">
            <v>10118</v>
          </cell>
          <cell r="H35">
            <v>8344</v>
          </cell>
          <cell r="I35">
            <v>4974</v>
          </cell>
          <cell r="J35">
            <v>2477</v>
          </cell>
          <cell r="K35">
            <v>2667</v>
          </cell>
        </row>
        <row r="36">
          <cell r="F36">
            <v>35368</v>
          </cell>
          <cell r="G36">
            <v>10691</v>
          </cell>
          <cell r="H36">
            <v>9126</v>
          </cell>
          <cell r="I36">
            <v>5265</v>
          </cell>
          <cell r="J36">
            <v>2598</v>
          </cell>
          <cell r="K36">
            <v>2828</v>
          </cell>
        </row>
        <row r="37">
          <cell r="F37">
            <v>35369</v>
          </cell>
          <cell r="G37">
            <v>11507</v>
          </cell>
          <cell r="H37">
            <v>10134</v>
          </cell>
          <cell r="I37">
            <v>5632</v>
          </cell>
          <cell r="J37">
            <v>2791</v>
          </cell>
          <cell r="K37">
            <v>3084</v>
          </cell>
        </row>
        <row r="38">
          <cell r="F38">
            <v>35370</v>
          </cell>
          <cell r="G38">
            <v>12421</v>
          </cell>
          <cell r="H38">
            <v>11239</v>
          </cell>
          <cell r="I38">
            <v>6078</v>
          </cell>
          <cell r="J38">
            <v>2983</v>
          </cell>
          <cell r="K38">
            <v>3360</v>
          </cell>
        </row>
        <row r="39">
          <cell r="F39">
            <v>35371</v>
          </cell>
          <cell r="G39">
            <v>13114</v>
          </cell>
          <cell r="H39">
            <v>12132</v>
          </cell>
          <cell r="I39">
            <v>6414</v>
          </cell>
          <cell r="J39">
            <v>3136</v>
          </cell>
          <cell r="K39">
            <v>3564</v>
          </cell>
        </row>
        <row r="40">
          <cell r="F40">
            <v>35372</v>
          </cell>
          <cell r="G40">
            <v>13418</v>
          </cell>
          <cell r="H40">
            <v>12462</v>
          </cell>
          <cell r="I40">
            <v>6572</v>
          </cell>
          <cell r="J40">
            <v>3180</v>
          </cell>
          <cell r="K40">
            <v>3666</v>
          </cell>
        </row>
        <row r="41">
          <cell r="F41">
            <v>35373</v>
          </cell>
          <cell r="G41">
            <v>14514</v>
          </cell>
          <cell r="H41">
            <v>13873</v>
          </cell>
          <cell r="I41">
            <v>7118</v>
          </cell>
          <cell r="J41">
            <v>3395</v>
          </cell>
          <cell r="K41">
            <v>4001</v>
          </cell>
        </row>
        <row r="42">
          <cell r="F42">
            <v>35374</v>
          </cell>
          <cell r="G42">
            <v>14523</v>
          </cell>
          <cell r="H42">
            <v>14145</v>
          </cell>
          <cell r="I42">
            <v>7124</v>
          </cell>
          <cell r="J42">
            <v>3397</v>
          </cell>
          <cell r="K42">
            <v>4002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"/>
  <dimension ref="A1:BD1729"/>
  <sheetViews>
    <sheetView zoomScale="110" zoomScaleNormal="110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" sqref="B3"/>
    </sheetView>
  </sheetViews>
  <sheetFormatPr defaultColWidth="9.140625" defaultRowHeight="12.75"/>
  <cols>
    <col min="1" max="1" width="18.57421875" style="23" customWidth="1"/>
    <col min="2" max="2" width="47.57421875" style="198" customWidth="1"/>
    <col min="3" max="4" width="10.140625" style="22" customWidth="1"/>
    <col min="5" max="5" width="8.140625" style="22" customWidth="1"/>
    <col min="6" max="6" width="9.7109375" style="22" bestFit="1" customWidth="1"/>
    <col min="7" max="7" width="10.140625" style="22" customWidth="1"/>
    <col min="8" max="8" width="10.8515625" style="22" customWidth="1"/>
    <col min="9" max="10" width="8.8515625" style="21" customWidth="1"/>
    <col min="11" max="11" width="7.28125" style="21" bestFit="1" customWidth="1"/>
    <col min="12" max="12" width="9.00390625" style="21" customWidth="1"/>
    <col min="13" max="13" width="8.8515625" style="21" customWidth="1"/>
    <col min="14" max="14" width="9.7109375" style="22" customWidth="1"/>
    <col min="15" max="15" width="11.140625" style="21" customWidth="1"/>
    <col min="16" max="16384" width="9.140625" style="27" customWidth="1"/>
  </cols>
  <sheetData>
    <row r="1" spans="1:16" ht="12">
      <c r="A1" s="23" t="s">
        <v>27</v>
      </c>
      <c r="B1" s="198" t="s">
        <v>201</v>
      </c>
      <c r="C1" s="241" t="s">
        <v>1</v>
      </c>
      <c r="D1" s="243" t="s">
        <v>2</v>
      </c>
      <c r="E1" s="245" t="s">
        <v>66</v>
      </c>
      <c r="F1" s="68" t="s">
        <v>129</v>
      </c>
      <c r="G1" s="52" t="s">
        <v>3</v>
      </c>
      <c r="H1" s="26" t="s">
        <v>31</v>
      </c>
      <c r="I1" s="242" t="s">
        <v>5</v>
      </c>
      <c r="J1" s="244" t="s">
        <v>6</v>
      </c>
      <c r="K1" s="246" t="s">
        <v>67</v>
      </c>
      <c r="L1" s="69" t="s">
        <v>128</v>
      </c>
      <c r="M1" s="53" t="s">
        <v>68</v>
      </c>
      <c r="N1" s="256" t="s">
        <v>124</v>
      </c>
      <c r="O1" s="257" t="s">
        <v>348</v>
      </c>
      <c r="P1" s="22"/>
    </row>
    <row r="2" spans="1:56" ht="12">
      <c r="A2" s="24">
        <v>42680</v>
      </c>
      <c r="B2" s="266" t="s">
        <v>358</v>
      </c>
      <c r="C2" s="25">
        <v>44015</v>
      </c>
      <c r="D2" s="25">
        <v>19286</v>
      </c>
      <c r="E2" s="25">
        <v>228</v>
      </c>
      <c r="F2" s="25">
        <v>612</v>
      </c>
      <c r="G2" s="25">
        <v>27997</v>
      </c>
      <c r="H2" s="25">
        <f>C2+D2+E2+F2+G2</f>
        <v>92138</v>
      </c>
      <c r="I2" s="21">
        <f aca="true" t="shared" si="0" ref="I2:I9">C2/H2</f>
        <v>0.47770735201545506</v>
      </c>
      <c r="J2" s="21">
        <f aca="true" t="shared" si="1" ref="J2:J7">D2/H2</f>
        <v>0.20931646009246999</v>
      </c>
      <c r="K2" s="21">
        <f aca="true" t="shared" si="2" ref="K2:K7">E2/H2</f>
        <v>0.0024745490459962233</v>
      </c>
      <c r="L2" s="21">
        <f aca="true" t="shared" si="3" ref="L2:L7">F2/H2</f>
        <v>0.0066422105971477565</v>
      </c>
      <c r="M2" s="21">
        <f>G2/H2</f>
        <v>0.303859428248931</v>
      </c>
      <c r="N2" s="256"/>
      <c r="O2" s="257"/>
      <c r="P2" s="22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</row>
    <row r="3" spans="1:56" ht="12">
      <c r="A3" s="24">
        <v>42679</v>
      </c>
      <c r="B3" s="266"/>
      <c r="C3" s="25">
        <v>43985</v>
      </c>
      <c r="D3" s="25">
        <v>19277</v>
      </c>
      <c r="E3" s="25">
        <v>228</v>
      </c>
      <c r="F3" s="25">
        <v>612</v>
      </c>
      <c r="G3" s="25">
        <v>27970</v>
      </c>
      <c r="H3" s="25">
        <f>C3+D3+E3+F3+G3</f>
        <v>92072</v>
      </c>
      <c r="I3" s="21">
        <f t="shared" si="0"/>
        <v>0.47772395516552263</v>
      </c>
      <c r="J3" s="21">
        <f t="shared" si="1"/>
        <v>0.20936875488747936</v>
      </c>
      <c r="K3" s="21">
        <f t="shared" si="2"/>
        <v>0.0024763228777478496</v>
      </c>
      <c r="L3" s="21">
        <f t="shared" si="3"/>
        <v>0.0066469719350073855</v>
      </c>
      <c r="M3" s="21">
        <f>G3/H3</f>
        <v>0.30378399513424276</v>
      </c>
      <c r="N3" s="256"/>
      <c r="O3" s="257"/>
      <c r="P3" s="22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</row>
    <row r="4" spans="1:56" ht="12">
      <c r="A4" s="24">
        <v>42678</v>
      </c>
      <c r="B4" s="266"/>
      <c r="C4" s="25">
        <v>43956</v>
      </c>
      <c r="D4" s="25">
        <v>19274</v>
      </c>
      <c r="E4" s="25">
        <v>228</v>
      </c>
      <c r="F4" s="25">
        <v>612</v>
      </c>
      <c r="G4" s="25">
        <v>27919</v>
      </c>
      <c r="H4" s="25">
        <f aca="true" t="shared" si="4" ref="H4:H9">C4+D4+E4+F4+G4</f>
        <v>91989</v>
      </c>
      <c r="I4" s="21">
        <f t="shared" si="0"/>
        <v>0.4778397417082477</v>
      </c>
      <c r="J4" s="21">
        <f t="shared" si="1"/>
        <v>0.20952505190838036</v>
      </c>
      <c r="K4" s="21">
        <f t="shared" si="2"/>
        <v>0.0024785572187978997</v>
      </c>
      <c r="L4" s="21">
        <f t="shared" si="3"/>
        <v>0.0066529693767733095</v>
      </c>
      <c r="M4" s="21">
        <f aca="true" t="shared" si="5" ref="M4:M9">G4/H4</f>
        <v>0.30350367978780074</v>
      </c>
      <c r="N4" s="256"/>
      <c r="O4" s="257"/>
      <c r="P4" s="22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</row>
    <row r="5" spans="1:56" ht="12">
      <c r="A5" s="24">
        <v>42677</v>
      </c>
      <c r="B5" s="266"/>
      <c r="C5" s="25">
        <v>43885</v>
      </c>
      <c r="D5" s="25">
        <v>19251</v>
      </c>
      <c r="E5" s="25">
        <v>226</v>
      </c>
      <c r="F5" s="25">
        <v>612</v>
      </c>
      <c r="G5" s="25">
        <v>27865</v>
      </c>
      <c r="H5" s="25">
        <f t="shared" si="4"/>
        <v>91839</v>
      </c>
      <c r="I5" s="21">
        <f t="shared" si="0"/>
        <v>0.4778471019937064</v>
      </c>
      <c r="J5" s="21">
        <f t="shared" si="1"/>
        <v>0.2096168294515402</v>
      </c>
      <c r="K5" s="21">
        <f t="shared" si="2"/>
        <v>0.00246082818846024</v>
      </c>
      <c r="L5" s="21">
        <f t="shared" si="3"/>
        <v>0.006663835625387907</v>
      </c>
      <c r="M5" s="21">
        <f t="shared" si="5"/>
        <v>0.3034114047409053</v>
      </c>
      <c r="N5" s="256"/>
      <c r="O5" s="257"/>
      <c r="P5" s="22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</row>
    <row r="6" spans="1:56" ht="12">
      <c r="A6" s="24">
        <v>42676</v>
      </c>
      <c r="B6" s="266"/>
      <c r="C6" s="25">
        <v>43833</v>
      </c>
      <c r="D6" s="25">
        <v>19214</v>
      </c>
      <c r="E6" s="25">
        <v>225</v>
      </c>
      <c r="F6" s="25">
        <v>610</v>
      </c>
      <c r="G6" s="25">
        <v>27805</v>
      </c>
      <c r="H6" s="25">
        <f t="shared" si="4"/>
        <v>91687</v>
      </c>
      <c r="I6" s="21">
        <f t="shared" si="0"/>
        <v>0.4780721367260353</v>
      </c>
      <c r="J6" s="21">
        <f t="shared" si="1"/>
        <v>0.20956078833422404</v>
      </c>
      <c r="K6" s="21">
        <f t="shared" si="2"/>
        <v>0.0024540011124805044</v>
      </c>
      <c r="L6" s="21">
        <f t="shared" si="3"/>
        <v>0.006653069682724923</v>
      </c>
      <c r="M6" s="21">
        <f t="shared" si="5"/>
        <v>0.3032600041445352</v>
      </c>
      <c r="N6" s="256"/>
      <c r="O6" s="257"/>
      <c r="P6" s="22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</row>
    <row r="7" spans="1:56" ht="12">
      <c r="A7" s="24">
        <v>42675</v>
      </c>
      <c r="B7" s="266"/>
      <c r="C7" s="25">
        <v>43791</v>
      </c>
      <c r="D7" s="25">
        <v>19206</v>
      </c>
      <c r="E7" s="25">
        <v>226</v>
      </c>
      <c r="F7" s="25">
        <v>608</v>
      </c>
      <c r="G7" s="25">
        <v>27766</v>
      </c>
      <c r="H7" s="25">
        <f t="shared" si="4"/>
        <v>91597</v>
      </c>
      <c r="I7" s="21">
        <f t="shared" si="0"/>
        <v>0.4780833433409391</v>
      </c>
      <c r="J7" s="21">
        <f t="shared" si="1"/>
        <v>0.2096793563107962</v>
      </c>
      <c r="K7" s="21">
        <f t="shared" si="2"/>
        <v>0.0024673297160387347</v>
      </c>
      <c r="L7" s="21">
        <f t="shared" si="3"/>
        <v>0.006637771979431641</v>
      </c>
      <c r="M7" s="21">
        <f t="shared" si="5"/>
        <v>0.3031321986527943</v>
      </c>
      <c r="N7" s="256"/>
      <c r="O7" s="257"/>
      <c r="P7" s="22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</row>
    <row r="8" spans="1:56" ht="12">
      <c r="A8" s="24">
        <v>42674</v>
      </c>
      <c r="B8" s="266"/>
      <c r="C8" s="25">
        <v>43762</v>
      </c>
      <c r="D8" s="25">
        <v>19187</v>
      </c>
      <c r="E8" s="25">
        <v>226</v>
      </c>
      <c r="F8" s="25">
        <v>606</v>
      </c>
      <c r="G8" s="25">
        <v>27712</v>
      </c>
      <c r="H8" s="25">
        <f t="shared" si="4"/>
        <v>91493</v>
      </c>
      <c r="I8" s="21">
        <f t="shared" si="0"/>
        <v>0.4783098160515012</v>
      </c>
      <c r="J8" s="21">
        <f>D8/H8</f>
        <v>0.20971003246149977</v>
      </c>
      <c r="K8" s="21">
        <f>E8/H8</f>
        <v>0.00247013432721629</v>
      </c>
      <c r="L8" s="21">
        <f>F8/H8</f>
        <v>0.006623457532270228</v>
      </c>
      <c r="M8" s="21">
        <f t="shared" si="5"/>
        <v>0.3028865596275125</v>
      </c>
      <c r="N8" s="256"/>
      <c r="O8" s="257"/>
      <c r="P8" s="22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</row>
    <row r="9" spans="1:56" ht="12">
      <c r="A9" s="24">
        <v>42673</v>
      </c>
      <c r="B9" s="266"/>
      <c r="C9" s="25">
        <v>43692</v>
      </c>
      <c r="D9" s="25">
        <v>19164</v>
      </c>
      <c r="E9" s="25">
        <v>219</v>
      </c>
      <c r="F9" s="25">
        <v>594</v>
      </c>
      <c r="G9" s="25">
        <v>27639</v>
      </c>
      <c r="H9" s="25">
        <f t="shared" si="4"/>
        <v>91308</v>
      </c>
      <c r="I9" s="21">
        <f t="shared" si="0"/>
        <v>0.47851228807990537</v>
      </c>
      <c r="J9" s="21">
        <f>D9/H9</f>
        <v>0.20988303325009858</v>
      </c>
      <c r="K9" s="21">
        <f>E9/H9</f>
        <v>0.0023984754895518463</v>
      </c>
      <c r="L9" s="21">
        <f>F9/H9</f>
        <v>0.006505454067551584</v>
      </c>
      <c r="M9" s="21">
        <f t="shared" si="5"/>
        <v>0.30270074911289263</v>
      </c>
      <c r="N9" s="256"/>
      <c r="O9" s="257"/>
      <c r="P9" s="22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</row>
    <row r="10" spans="1:56" ht="12">
      <c r="A10" s="24">
        <v>42672</v>
      </c>
      <c r="B10" s="266" t="s">
        <v>357</v>
      </c>
      <c r="C10" s="25">
        <v>43691</v>
      </c>
      <c r="D10" s="25">
        <v>19163</v>
      </c>
      <c r="E10" s="25">
        <v>219</v>
      </c>
      <c r="F10" s="25">
        <v>594</v>
      </c>
      <c r="G10" s="25">
        <v>27635</v>
      </c>
      <c r="H10" s="25">
        <f aca="true" t="shared" si="6" ref="H10:H15">C10+D10+E10+F10+G10</f>
        <v>91302</v>
      </c>
      <c r="I10" s="21">
        <f aca="true" t="shared" si="7" ref="I10:I15">C10/H10</f>
        <v>0.4785327813191387</v>
      </c>
      <c r="J10" s="21">
        <f aca="true" t="shared" si="8" ref="J10:J15">D10/H10</f>
        <v>0.20988587325578847</v>
      </c>
      <c r="K10" s="21">
        <f aca="true" t="shared" si="9" ref="K10:K15">E10/H10</f>
        <v>0.002398633107708484</v>
      </c>
      <c r="L10" s="21">
        <f aca="true" t="shared" si="10" ref="L10:L15">F10/H10</f>
        <v>0.006505881579812052</v>
      </c>
      <c r="M10" s="21">
        <f aca="true" t="shared" si="11" ref="M10:M15">G10/H10</f>
        <v>0.3026768307375523</v>
      </c>
      <c r="N10" s="27"/>
      <c r="O10" s="27"/>
      <c r="P10" s="22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</row>
    <row r="11" spans="1:56" ht="12">
      <c r="A11" s="24">
        <v>42664</v>
      </c>
      <c r="B11" s="266"/>
      <c r="C11" s="25">
        <v>43283</v>
      </c>
      <c r="D11" s="25">
        <v>18957</v>
      </c>
      <c r="E11" s="25">
        <v>207</v>
      </c>
      <c r="F11" s="25">
        <v>573</v>
      </c>
      <c r="G11" s="25">
        <v>27123</v>
      </c>
      <c r="H11" s="25">
        <f t="shared" si="6"/>
        <v>90143</v>
      </c>
      <c r="I11" s="21">
        <f t="shared" si="7"/>
        <v>0.480159302441676</v>
      </c>
      <c r="J11" s="21">
        <f t="shared" si="8"/>
        <v>0.21029919128495833</v>
      </c>
      <c r="K11" s="21">
        <f t="shared" si="9"/>
        <v>0.002296351352850471</v>
      </c>
      <c r="L11" s="21">
        <f t="shared" si="10"/>
        <v>0.006356566788325217</v>
      </c>
      <c r="M11" s="21">
        <f t="shared" si="11"/>
        <v>0.30088858813218994</v>
      </c>
      <c r="N11" s="27"/>
      <c r="O11" s="27"/>
      <c r="P11" s="22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</row>
    <row r="12" spans="1:56" ht="12">
      <c r="A12" s="24">
        <v>42656</v>
      </c>
      <c r="B12" s="266"/>
      <c r="C12" s="25">
        <v>42831</v>
      </c>
      <c r="D12" s="25">
        <v>18809</v>
      </c>
      <c r="E12" s="25">
        <v>197</v>
      </c>
      <c r="F12" s="25">
        <v>543</v>
      </c>
      <c r="G12" s="25">
        <v>26648</v>
      </c>
      <c r="H12" s="25">
        <f t="shared" si="6"/>
        <v>89028</v>
      </c>
      <c r="I12" s="21">
        <f t="shared" si="7"/>
        <v>0.4810958350181965</v>
      </c>
      <c r="J12" s="21">
        <f t="shared" si="8"/>
        <v>0.21127061149301343</v>
      </c>
      <c r="K12" s="21">
        <f t="shared" si="9"/>
        <v>0.0022127869883632116</v>
      </c>
      <c r="L12" s="21">
        <f t="shared" si="10"/>
        <v>0.006099204744574741</v>
      </c>
      <c r="M12" s="21">
        <f t="shared" si="11"/>
        <v>0.2993215617558521</v>
      </c>
      <c r="N12" s="27"/>
      <c r="O12" s="27"/>
      <c r="P12" s="22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</row>
    <row r="13" spans="1:56" ht="12">
      <c r="A13" s="24">
        <v>42649</v>
      </c>
      <c r="B13" s="266"/>
      <c r="C13" s="25">
        <v>42569</v>
      </c>
      <c r="D13" s="25">
        <v>18718</v>
      </c>
      <c r="E13" s="25">
        <v>189</v>
      </c>
      <c r="F13" s="25">
        <v>528</v>
      </c>
      <c r="G13" s="25">
        <v>26353</v>
      </c>
      <c r="H13" s="25">
        <f t="shared" si="6"/>
        <v>88357</v>
      </c>
      <c r="I13" s="21">
        <f t="shared" si="7"/>
        <v>0.48178412576253155</v>
      </c>
      <c r="J13" s="21">
        <f t="shared" si="8"/>
        <v>0.21184512828638366</v>
      </c>
      <c r="K13" s="21">
        <f t="shared" si="9"/>
        <v>0.0021390495376710393</v>
      </c>
      <c r="L13" s="21">
        <f t="shared" si="10"/>
        <v>0.0059757574385730615</v>
      </c>
      <c r="M13" s="21">
        <f t="shared" si="11"/>
        <v>0.2982559389748407</v>
      </c>
      <c r="N13" s="27"/>
      <c r="O13" s="27"/>
      <c r="P13" s="22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</row>
    <row r="14" spans="1:56" ht="12">
      <c r="A14" s="24">
        <v>42644</v>
      </c>
      <c r="B14" s="266"/>
      <c r="C14" s="25">
        <v>42364</v>
      </c>
      <c r="D14" s="25">
        <v>18650</v>
      </c>
      <c r="E14" s="25">
        <v>184</v>
      </c>
      <c r="F14" s="25">
        <v>512</v>
      </c>
      <c r="G14" s="25">
        <v>26141</v>
      </c>
      <c r="H14" s="25">
        <f t="shared" si="6"/>
        <v>87851</v>
      </c>
      <c r="I14" s="21">
        <f t="shared" si="7"/>
        <v>0.48222558650442227</v>
      </c>
      <c r="J14" s="21">
        <f t="shared" si="8"/>
        <v>0.21229126589338768</v>
      </c>
      <c r="K14" s="21">
        <f t="shared" si="9"/>
        <v>0.002094455384685433</v>
      </c>
      <c r="L14" s="21">
        <f t="shared" si="10"/>
        <v>0.0058280497660812055</v>
      </c>
      <c r="M14" s="21">
        <f t="shared" si="11"/>
        <v>0.29756064245142344</v>
      </c>
      <c r="N14" s="27"/>
      <c r="O14" s="27"/>
      <c r="P14" s="22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</row>
    <row r="15" spans="1:56" ht="12">
      <c r="A15" s="24">
        <v>42642</v>
      </c>
      <c r="B15" s="266"/>
      <c r="C15" s="25">
        <v>42318</v>
      </c>
      <c r="D15" s="25">
        <v>18634</v>
      </c>
      <c r="E15" s="25">
        <v>183</v>
      </c>
      <c r="F15" s="25">
        <v>506</v>
      </c>
      <c r="G15" s="25">
        <v>26095</v>
      </c>
      <c r="H15" s="25">
        <f t="shared" si="6"/>
        <v>87736</v>
      </c>
      <c r="I15" s="21">
        <f t="shared" si="7"/>
        <v>0.48233336372754626</v>
      </c>
      <c r="J15" s="21">
        <f t="shared" si="8"/>
        <v>0.21238716148445336</v>
      </c>
      <c r="K15" s="21">
        <f t="shared" si="9"/>
        <v>0.002085802863134859</v>
      </c>
      <c r="L15" s="21">
        <f t="shared" si="10"/>
        <v>0.005767301905717151</v>
      </c>
      <c r="M15" s="21">
        <f t="shared" si="11"/>
        <v>0.29742637001914835</v>
      </c>
      <c r="N15" s="27"/>
      <c r="O15" s="27"/>
      <c r="P15" s="22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</row>
    <row r="16" spans="1:56" ht="12">
      <c r="A16" s="24">
        <v>42635</v>
      </c>
      <c r="B16" s="266"/>
      <c r="C16" s="25">
        <v>41925</v>
      </c>
      <c r="D16" s="25">
        <v>18470</v>
      </c>
      <c r="E16" s="25">
        <v>162</v>
      </c>
      <c r="F16" s="25">
        <v>459</v>
      </c>
      <c r="G16" s="25">
        <v>25585</v>
      </c>
      <c r="H16" s="25">
        <v>86601</v>
      </c>
      <c r="I16" s="21">
        <v>0.48411681158416187</v>
      </c>
      <c r="J16" s="21">
        <v>0.21327698294476968</v>
      </c>
      <c r="K16" s="21">
        <v>0.0018706481449405896</v>
      </c>
      <c r="L16" s="21">
        <v>0.005300169743998337</v>
      </c>
      <c r="M16" s="21">
        <v>0.29543538758212956</v>
      </c>
      <c r="N16" s="27"/>
      <c r="O16" s="27"/>
      <c r="P16" s="22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</row>
    <row r="17" spans="1:56" ht="12">
      <c r="A17" s="24">
        <v>42628</v>
      </c>
      <c r="B17" s="266"/>
      <c r="C17" s="25">
        <v>41925</v>
      </c>
      <c r="D17" s="25">
        <v>18470</v>
      </c>
      <c r="E17" s="25">
        <v>162</v>
      </c>
      <c r="F17" s="25">
        <v>459</v>
      </c>
      <c r="G17" s="25">
        <v>25585</v>
      </c>
      <c r="H17" s="25">
        <v>86601</v>
      </c>
      <c r="I17" s="21">
        <v>0.48411681158416187</v>
      </c>
      <c r="J17" s="21">
        <v>0.21327698294476968</v>
      </c>
      <c r="K17" s="21">
        <v>0.0018706481449405896</v>
      </c>
      <c r="L17" s="21">
        <v>0.005300169743998337</v>
      </c>
      <c r="M17" s="21">
        <v>0.29543538758212956</v>
      </c>
      <c r="N17" s="27"/>
      <c r="O17" s="27"/>
      <c r="P17" s="22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</row>
    <row r="18" spans="1:56" ht="12">
      <c r="A18" s="24">
        <v>42621</v>
      </c>
      <c r="B18" s="266"/>
      <c r="C18" s="25">
        <v>41727</v>
      </c>
      <c r="D18" s="25">
        <v>18368</v>
      </c>
      <c r="E18" s="25">
        <v>158</v>
      </c>
      <c r="F18" s="25">
        <v>438</v>
      </c>
      <c r="G18" s="25">
        <v>25307</v>
      </c>
      <c r="H18" s="25">
        <v>85998</v>
      </c>
      <c r="I18" s="21">
        <v>0.48520895834786854</v>
      </c>
      <c r="J18" s="21">
        <v>0.2135863624735459</v>
      </c>
      <c r="K18" s="21">
        <v>0.0018372520291169562</v>
      </c>
      <c r="L18" s="21">
        <v>0.00509314170096979</v>
      </c>
      <c r="M18" s="21">
        <v>0.2942742854484988</v>
      </c>
      <c r="N18" s="27"/>
      <c r="O18" s="27"/>
      <c r="P18" s="22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</row>
    <row r="19" spans="1:56" ht="12">
      <c r="A19" s="24">
        <v>42607</v>
      </c>
      <c r="B19" s="266"/>
      <c r="C19" s="25">
        <v>41327</v>
      </c>
      <c r="D19" s="25">
        <v>18153</v>
      </c>
      <c r="E19" s="25">
        <v>147</v>
      </c>
      <c r="F19" s="25">
        <v>407</v>
      </c>
      <c r="G19" s="25">
        <v>24827</v>
      </c>
      <c r="H19" s="25">
        <v>84861</v>
      </c>
      <c r="I19" s="21">
        <v>0.4869963823193222</v>
      </c>
      <c r="J19" s="21">
        <v>0.21391451903701347</v>
      </c>
      <c r="K19" s="21">
        <v>0.0017322444939371442</v>
      </c>
      <c r="L19" s="21">
        <v>0.004796078292737535</v>
      </c>
      <c r="M19" s="21">
        <v>0.29256077585698964</v>
      </c>
      <c r="N19" s="27"/>
      <c r="O19" s="27"/>
      <c r="P19" s="22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</row>
    <row r="20" spans="1:56" ht="12">
      <c r="A20" s="24">
        <v>42601</v>
      </c>
      <c r="B20" s="266"/>
      <c r="C20" s="25">
        <v>41083</v>
      </c>
      <c r="D20" s="25">
        <v>18061</v>
      </c>
      <c r="E20" s="25">
        <v>141</v>
      </c>
      <c r="F20" s="25">
        <v>396</v>
      </c>
      <c r="G20" s="25">
        <v>24552</v>
      </c>
      <c r="H20" s="25">
        <v>84233</v>
      </c>
      <c r="I20" s="21">
        <v>0.48773046193297165</v>
      </c>
      <c r="J20" s="21">
        <v>0.21441715242244727</v>
      </c>
      <c r="K20" s="21">
        <v>0.0016739282703928389</v>
      </c>
      <c r="L20" s="21">
        <v>0.004701245355145846</v>
      </c>
      <c r="M20" s="21">
        <v>0.2914772120190424</v>
      </c>
      <c r="N20" s="27"/>
      <c r="O20" s="27"/>
      <c r="P20" s="22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</row>
    <row r="21" spans="1:56" ht="12">
      <c r="A21" s="24">
        <v>42600</v>
      </c>
      <c r="B21" s="266"/>
      <c r="C21" s="25">
        <v>41039</v>
      </c>
      <c r="D21" s="25">
        <v>18049</v>
      </c>
      <c r="E21" s="25">
        <v>139</v>
      </c>
      <c r="F21" s="25">
        <v>396</v>
      </c>
      <c r="G21" s="25">
        <v>24513</v>
      </c>
      <c r="H21" s="25">
        <v>84136</v>
      </c>
      <c r="I21" s="21">
        <v>0.4877698012741276</v>
      </c>
      <c r="J21" s="21">
        <v>0.21452172672815442</v>
      </c>
      <c r="K21" s="21">
        <v>0.0016520870970809167</v>
      </c>
      <c r="L21" s="21">
        <v>0.004706665398878007</v>
      </c>
      <c r="M21" s="21">
        <v>0.29134971950175903</v>
      </c>
      <c r="N21" s="27"/>
      <c r="O21" s="27"/>
      <c r="P21" s="22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</row>
    <row r="22" spans="1:56" ht="12">
      <c r="A22" s="24">
        <v>42593</v>
      </c>
      <c r="B22" s="266"/>
      <c r="C22" s="25">
        <v>40942</v>
      </c>
      <c r="D22" s="25">
        <v>18018</v>
      </c>
      <c r="E22" s="25">
        <v>141</v>
      </c>
      <c r="F22" s="25">
        <v>388</v>
      </c>
      <c r="G22" s="25">
        <v>24422</v>
      </c>
      <c r="H22" s="25">
        <v>83911</v>
      </c>
      <c r="I22" s="21">
        <v>0.4879217265912693</v>
      </c>
      <c r="J22" s="21">
        <v>0.21472750890824802</v>
      </c>
      <c r="K22" s="21">
        <v>0.0016803518013132962</v>
      </c>
      <c r="L22" s="21">
        <v>0.004623946800777014</v>
      </c>
      <c r="M22" s="21">
        <v>0.29104646589839234</v>
      </c>
      <c r="N22" s="27"/>
      <c r="O22" s="27"/>
      <c r="P22" s="22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</row>
    <row r="23" spans="1:56" ht="12">
      <c r="A23" s="24">
        <v>42586</v>
      </c>
      <c r="B23" s="266"/>
      <c r="C23" s="25">
        <v>40927</v>
      </c>
      <c r="D23" s="25">
        <v>18012</v>
      </c>
      <c r="E23" s="25">
        <v>139</v>
      </c>
      <c r="F23" s="25">
        <v>383</v>
      </c>
      <c r="G23" s="25">
        <v>24340</v>
      </c>
      <c r="H23" s="25">
        <v>83801</v>
      </c>
      <c r="I23" s="21">
        <v>0.4883831935179771</v>
      </c>
      <c r="J23" s="21">
        <v>0.21493776923903057</v>
      </c>
      <c r="K23" s="21">
        <v>0.001658691423730027</v>
      </c>
      <c r="L23" s="21">
        <v>0.004570351189126622</v>
      </c>
      <c r="M23" s="21">
        <v>0.29044999463013565</v>
      </c>
      <c r="N23" s="27"/>
      <c r="O23" s="27"/>
      <c r="P23" s="22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</row>
    <row r="24" spans="1:56" ht="12">
      <c r="A24" s="24">
        <v>42580</v>
      </c>
      <c r="B24" s="266"/>
      <c r="C24" s="25">
        <v>40905</v>
      </c>
      <c r="D24" s="25">
        <v>18003</v>
      </c>
      <c r="E24" s="25">
        <v>133</v>
      </c>
      <c r="F24" s="25">
        <v>378</v>
      </c>
      <c r="G24" s="25">
        <v>24266</v>
      </c>
      <c r="H24" s="25">
        <v>83685</v>
      </c>
      <c r="I24" s="21">
        <v>0.488797275497401</v>
      </c>
      <c r="J24" s="21">
        <v>0.21512815916830974</v>
      </c>
      <c r="K24" s="21">
        <v>0.001589293182768716</v>
      </c>
      <c r="L24" s="21">
        <v>0.00451693851944793</v>
      </c>
      <c r="M24" s="21">
        <v>0.28996833363207264</v>
      </c>
      <c r="N24" s="27"/>
      <c r="O24" s="27"/>
      <c r="P24" s="22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</row>
    <row r="25" spans="1:56" ht="12">
      <c r="A25" s="24">
        <v>42576</v>
      </c>
      <c r="B25" s="266"/>
      <c r="C25" s="25">
        <v>40822</v>
      </c>
      <c r="D25" s="25">
        <v>17967</v>
      </c>
      <c r="E25" s="25">
        <v>126</v>
      </c>
      <c r="F25" s="25">
        <v>371</v>
      </c>
      <c r="G25" s="25">
        <v>24085</v>
      </c>
      <c r="H25" s="25">
        <v>83371</v>
      </c>
      <c r="I25" s="21">
        <v>0.4896426815079584</v>
      </c>
      <c r="J25" s="21">
        <v>0.21550659102085856</v>
      </c>
      <c r="K25" s="21">
        <v>0.001511316884768085</v>
      </c>
      <c r="L25" s="21">
        <v>0.004449988605150472</v>
      </c>
      <c r="M25" s="21">
        <v>0.2888894219812645</v>
      </c>
      <c r="N25" s="27"/>
      <c r="O25" s="27"/>
      <c r="P25" s="22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</row>
    <row r="26" spans="1:30" ht="12">
      <c r="A26" s="24">
        <v>42568</v>
      </c>
      <c r="B26" s="266" t="s">
        <v>356</v>
      </c>
      <c r="C26" s="25">
        <v>40841</v>
      </c>
      <c r="D26" s="25">
        <v>17967</v>
      </c>
      <c r="E26" s="25">
        <v>122</v>
      </c>
      <c r="F26" s="25">
        <v>371</v>
      </c>
      <c r="G26" s="25">
        <v>24059</v>
      </c>
      <c r="H26" s="25">
        <v>83360</v>
      </c>
      <c r="I26" s="21">
        <v>0.4899352207293666</v>
      </c>
      <c r="J26" s="21">
        <v>0.21553502879078695</v>
      </c>
      <c r="K26" s="21">
        <v>0.001463531669865643</v>
      </c>
      <c r="L26" s="21">
        <v>0.004450575815738963</v>
      </c>
      <c r="M26" s="21">
        <v>0.28861564299424186</v>
      </c>
      <c r="N26" s="27"/>
      <c r="O26" s="27"/>
      <c r="AC26" s="22"/>
      <c r="AD26" s="22"/>
    </row>
    <row r="27" spans="1:56" ht="12">
      <c r="A27" s="24">
        <v>42559</v>
      </c>
      <c r="B27" s="27"/>
      <c r="C27" s="25">
        <v>40871</v>
      </c>
      <c r="D27" s="25">
        <v>17981</v>
      </c>
      <c r="E27" s="25">
        <v>121</v>
      </c>
      <c r="F27" s="25">
        <v>370</v>
      </c>
      <c r="G27" s="25">
        <v>24052</v>
      </c>
      <c r="H27" s="25">
        <v>83395</v>
      </c>
      <c r="I27" s="21">
        <v>0.49008933389291925</v>
      </c>
      <c r="J27" s="21">
        <v>0.21561244678937586</v>
      </c>
      <c r="K27" s="21">
        <v>0.00145092631452725</v>
      </c>
      <c r="L27" s="21">
        <v>0.004436716829546136</v>
      </c>
      <c r="M27" s="21">
        <v>0.2884105761736315</v>
      </c>
      <c r="N27" s="27"/>
      <c r="O27" s="27"/>
      <c r="P27" s="22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</row>
    <row r="28" spans="1:56" ht="12">
      <c r="A28" s="24">
        <v>42552</v>
      </c>
      <c r="B28" s="266"/>
      <c r="C28" s="25">
        <v>40865</v>
      </c>
      <c r="D28" s="25">
        <v>17966</v>
      </c>
      <c r="E28" s="25">
        <v>119</v>
      </c>
      <c r="F28" s="25">
        <v>366</v>
      </c>
      <c r="G28" s="25">
        <v>24003</v>
      </c>
      <c r="H28" s="25">
        <v>83319</v>
      </c>
      <c r="I28" s="21">
        <v>0.4904643598698976</v>
      </c>
      <c r="J28" s="21">
        <v>0.21562908820317095</v>
      </c>
      <c r="K28" s="21">
        <v>0.0014282456582532196</v>
      </c>
      <c r="L28" s="21">
        <v>0.00439275555395528</v>
      </c>
      <c r="M28" s="21">
        <v>0.2880855507147229</v>
      </c>
      <c r="N28" s="27"/>
      <c r="O28" s="27"/>
      <c r="P28" s="22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</row>
    <row r="29" spans="1:56" ht="12">
      <c r="A29" s="24">
        <v>42545</v>
      </c>
      <c r="B29" s="266"/>
      <c r="C29" s="25">
        <v>40848</v>
      </c>
      <c r="D29" s="25">
        <v>17957</v>
      </c>
      <c r="E29" s="25">
        <v>114</v>
      </c>
      <c r="F29" s="25">
        <v>360</v>
      </c>
      <c r="G29" s="25">
        <v>23949</v>
      </c>
      <c r="H29" s="25">
        <v>83228</v>
      </c>
      <c r="I29" s="21">
        <v>0.49079636660739173</v>
      </c>
      <c r="J29" s="21">
        <v>0.2157567164896429</v>
      </c>
      <c r="K29" s="21">
        <v>0.0013697313404142837</v>
      </c>
      <c r="L29" s="21">
        <v>0.004325467390781948</v>
      </c>
      <c r="M29" s="21">
        <v>0.2877517181717691</v>
      </c>
      <c r="N29" s="27"/>
      <c r="O29" s="27"/>
      <c r="P29" s="22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</row>
    <row r="30" spans="1:56" ht="12">
      <c r="A30" s="24">
        <v>42538</v>
      </c>
      <c r="B30" s="266" t="s">
        <v>355</v>
      </c>
      <c r="C30" s="25">
        <v>40861</v>
      </c>
      <c r="D30" s="25">
        <v>17961</v>
      </c>
      <c r="E30" s="25">
        <v>114</v>
      </c>
      <c r="F30" s="25">
        <v>359</v>
      </c>
      <c r="G30" s="25">
        <v>23914</v>
      </c>
      <c r="H30" s="25">
        <v>83209</v>
      </c>
      <c r="I30" s="21">
        <v>0.49106466848538016</v>
      </c>
      <c r="J30" s="21">
        <v>0.21585405424893941</v>
      </c>
      <c r="K30" s="21">
        <v>0.0013700441058058623</v>
      </c>
      <c r="L30" s="21">
        <v>0.004314437140213198</v>
      </c>
      <c r="M30" s="21">
        <v>0.28739679601966134</v>
      </c>
      <c r="N30" s="27"/>
      <c r="O30" s="27"/>
      <c r="P30" s="22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</row>
    <row r="31" spans="1:56" ht="12.75">
      <c r="A31" s="24">
        <v>42537</v>
      </c>
      <c r="B31" s="266" t="s">
        <v>354</v>
      </c>
      <c r="C31" s="25">
        <v>40876</v>
      </c>
      <c r="D31" s="25">
        <v>17905</v>
      </c>
      <c r="E31" s="25">
        <v>111</v>
      </c>
      <c r="F31" s="25">
        <v>347</v>
      </c>
      <c r="G31" s="25">
        <v>23735</v>
      </c>
      <c r="H31" s="25">
        <v>82974</v>
      </c>
      <c r="I31" s="28">
        <v>0.49263624749921664</v>
      </c>
      <c r="J31" s="21">
        <v>0.21579048858678623</v>
      </c>
      <c r="K31" s="21">
        <v>0.0013377684575891244</v>
      </c>
      <c r="L31" s="21">
        <v>0.004182032925976812</v>
      </c>
      <c r="M31" s="28">
        <v>0.28605346253043124</v>
      </c>
      <c r="N31" s="27"/>
      <c r="O31" s="27"/>
      <c r="P31" s="22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</row>
    <row r="32" spans="1:56" ht="12">
      <c r="A32" s="24">
        <v>42526</v>
      </c>
      <c r="B32" s="266" t="s">
        <v>353</v>
      </c>
      <c r="C32" s="25">
        <v>40365</v>
      </c>
      <c r="D32" s="25">
        <v>18090</v>
      </c>
      <c r="E32" s="25">
        <v>117</v>
      </c>
      <c r="F32" s="25">
        <v>354</v>
      </c>
      <c r="G32" s="25">
        <v>24066</v>
      </c>
      <c r="H32" s="25">
        <v>82992</v>
      </c>
      <c r="I32" s="21">
        <v>0.48637218045112784</v>
      </c>
      <c r="J32" s="21">
        <v>0.2179728166570272</v>
      </c>
      <c r="K32" s="21">
        <v>0.0014097744360902255</v>
      </c>
      <c r="L32" s="21">
        <v>0.004265471370734529</v>
      </c>
      <c r="M32" s="21">
        <v>0.2899797570850202</v>
      </c>
      <c r="N32" s="27"/>
      <c r="O32" s="27"/>
      <c r="P32" s="22"/>
      <c r="Q32" s="2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</row>
    <row r="33" spans="1:56" ht="12">
      <c r="A33" s="24">
        <v>42521</v>
      </c>
      <c r="B33" s="266"/>
      <c r="C33" s="25">
        <v>40322</v>
      </c>
      <c r="D33" s="25">
        <v>18118</v>
      </c>
      <c r="E33" s="25">
        <v>117</v>
      </c>
      <c r="F33" s="25">
        <v>354</v>
      </c>
      <c r="G33" s="25">
        <v>24091</v>
      </c>
      <c r="H33" s="25">
        <v>83002</v>
      </c>
      <c r="I33" s="21">
        <v>0.4857955229994458</v>
      </c>
      <c r="J33" s="21">
        <v>0.2182838967735717</v>
      </c>
      <c r="K33" s="21">
        <v>0.0014096045878412569</v>
      </c>
      <c r="L33" s="21">
        <v>0.004264957470904315</v>
      </c>
      <c r="M33" s="21">
        <v>0.2902460181682369</v>
      </c>
      <c r="N33" s="27"/>
      <c r="O33" s="27"/>
      <c r="P33" s="22"/>
      <c r="Q33" s="22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</row>
    <row r="34" spans="1:56" ht="12">
      <c r="A34" s="24">
        <v>42517</v>
      </c>
      <c r="B34" s="266"/>
      <c r="C34" s="25">
        <v>40314</v>
      </c>
      <c r="D34" s="25">
        <v>18117</v>
      </c>
      <c r="E34" s="25">
        <v>116</v>
      </c>
      <c r="F34" s="25">
        <v>353</v>
      </c>
      <c r="G34" s="25">
        <v>24090</v>
      </c>
      <c r="H34" s="25">
        <v>82990</v>
      </c>
      <c r="I34" s="21">
        <v>0.4857693698035908</v>
      </c>
      <c r="J34" s="21">
        <v>0.21830341004940354</v>
      </c>
      <c r="K34" s="21">
        <v>0.0013977587661163995</v>
      </c>
      <c r="L34" s="21">
        <v>0.00425352452102663</v>
      </c>
      <c r="M34" s="21">
        <v>0.29027593685986264</v>
      </c>
      <c r="N34" s="27"/>
      <c r="O34" s="27"/>
      <c r="P34" s="22"/>
      <c r="Q34" s="22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</row>
    <row r="35" spans="1:56" ht="12">
      <c r="A35" s="24">
        <v>42510</v>
      </c>
      <c r="B35" s="266"/>
      <c r="C35" s="25">
        <v>40297</v>
      </c>
      <c r="D35" s="25">
        <v>18137</v>
      </c>
      <c r="E35" s="25">
        <v>117</v>
      </c>
      <c r="F35" s="25">
        <v>349</v>
      </c>
      <c r="G35" s="25">
        <v>24069</v>
      </c>
      <c r="H35" s="25">
        <v>82969</v>
      </c>
      <c r="I35" s="21">
        <v>0.48568742542395354</v>
      </c>
      <c r="J35" s="21">
        <v>0.21859971796695152</v>
      </c>
      <c r="K35" s="21">
        <v>0.0014101652424399474</v>
      </c>
      <c r="L35" s="21">
        <v>0.004206390338560185</v>
      </c>
      <c r="M35" s="21">
        <v>0.2900963010280948</v>
      </c>
      <c r="N35" s="27"/>
      <c r="O35" s="27"/>
      <c r="P35" s="22"/>
      <c r="Q35" s="22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</row>
    <row r="36" spans="1:56" ht="12">
      <c r="A36" s="24">
        <v>42506</v>
      </c>
      <c r="B36" s="266"/>
      <c r="C36" s="25">
        <v>40272</v>
      </c>
      <c r="D36" s="25">
        <v>18153</v>
      </c>
      <c r="E36" s="25">
        <v>117</v>
      </c>
      <c r="F36" s="25">
        <v>347</v>
      </c>
      <c r="G36" s="25">
        <v>24059</v>
      </c>
      <c r="H36" s="25">
        <v>82948</v>
      </c>
      <c r="I36" s="21">
        <v>0.48550899358634325</v>
      </c>
      <c r="J36" s="21">
        <v>0.2188479529343685</v>
      </c>
      <c r="K36" s="21">
        <v>0.0014105222549066886</v>
      </c>
      <c r="L36" s="21">
        <v>0.004183343781646333</v>
      </c>
      <c r="M36" s="21">
        <v>0.2900491874427352</v>
      </c>
      <c r="N36" s="27"/>
      <c r="O36" s="27"/>
      <c r="P36" s="22"/>
      <c r="Q36" s="22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</row>
    <row r="37" spans="1:56" ht="12">
      <c r="A37" s="24">
        <v>42503</v>
      </c>
      <c r="B37" s="266"/>
      <c r="C37" s="25">
        <v>40280</v>
      </c>
      <c r="D37" s="25">
        <v>18155</v>
      </c>
      <c r="E37" s="25">
        <v>117</v>
      </c>
      <c r="F37" s="25">
        <v>347</v>
      </c>
      <c r="G37" s="25">
        <v>24066</v>
      </c>
      <c r="H37" s="25">
        <v>82965</v>
      </c>
      <c r="I37" s="21">
        <v>0.48550593623817273</v>
      </c>
      <c r="J37" s="21">
        <v>0.21882721629602844</v>
      </c>
      <c r="K37" s="21">
        <v>0.0014102332308804917</v>
      </c>
      <c r="L37" s="21">
        <v>0.004182486590731031</v>
      </c>
      <c r="M37" s="21">
        <v>0.29007412764418733</v>
      </c>
      <c r="N37" s="27"/>
      <c r="O37" s="27"/>
      <c r="P37" s="22"/>
      <c r="Q37" s="22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</row>
    <row r="38" spans="1:56" ht="12">
      <c r="A38" s="24">
        <v>42499</v>
      </c>
      <c r="B38" s="266"/>
      <c r="C38" s="25">
        <v>40281</v>
      </c>
      <c r="D38" s="25">
        <v>18169</v>
      </c>
      <c r="E38" s="25">
        <v>117</v>
      </c>
      <c r="F38" s="25">
        <v>345</v>
      </c>
      <c r="G38" s="25">
        <v>24079</v>
      </c>
      <c r="H38" s="25">
        <v>82991</v>
      </c>
      <c r="I38" s="21">
        <v>0.4853658830475594</v>
      </c>
      <c r="J38" s="21">
        <v>0.21892735356845924</v>
      </c>
      <c r="K38" s="21">
        <v>0.0014097914231663675</v>
      </c>
      <c r="L38" s="21">
        <v>0.004157077273439289</v>
      </c>
      <c r="M38" s="21">
        <v>0.2901398946873757</v>
      </c>
      <c r="N38" s="27"/>
      <c r="O38" s="27"/>
      <c r="P38" s="22"/>
      <c r="Q38" s="22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</row>
    <row r="39" spans="1:17" ht="12">
      <c r="A39" s="24">
        <v>42495</v>
      </c>
      <c r="B39" s="266"/>
      <c r="C39" s="25">
        <v>40311</v>
      </c>
      <c r="D39" s="25">
        <v>18181</v>
      </c>
      <c r="E39" s="25">
        <v>117</v>
      </c>
      <c r="F39" s="25">
        <v>343</v>
      </c>
      <c r="G39" s="25">
        <v>24096</v>
      </c>
      <c r="H39" s="25">
        <v>83048</v>
      </c>
      <c r="I39" s="21">
        <v>0.485393989018399</v>
      </c>
      <c r="J39" s="21">
        <v>0.2189215875156536</v>
      </c>
      <c r="K39" s="21">
        <v>0.001408823812734804</v>
      </c>
      <c r="L39" s="21">
        <v>0.004130141604855023</v>
      </c>
      <c r="M39" s="21">
        <v>0.29014545804835756</v>
      </c>
      <c r="N39" s="27"/>
      <c r="O39" s="27"/>
      <c r="P39" s="22"/>
      <c r="Q39" s="22"/>
    </row>
    <row r="40" spans="1:17" ht="12">
      <c r="A40" s="24">
        <v>42489</v>
      </c>
      <c r="B40" s="266"/>
      <c r="C40" s="25">
        <v>40321</v>
      </c>
      <c r="D40" s="25">
        <v>18211</v>
      </c>
      <c r="E40" s="25">
        <v>115</v>
      </c>
      <c r="F40" s="25">
        <v>343</v>
      </c>
      <c r="G40" s="25">
        <v>24101</v>
      </c>
      <c r="H40" s="25">
        <v>83091</v>
      </c>
      <c r="I40" s="21">
        <v>0.48526314522631814</v>
      </c>
      <c r="J40" s="21">
        <v>0.21916934445367128</v>
      </c>
      <c r="K40" s="21">
        <v>0.0013840247439554224</v>
      </c>
      <c r="L40" s="21">
        <v>0.004128004236319216</v>
      </c>
      <c r="M40" s="21">
        <v>0.29005548133973597</v>
      </c>
      <c r="N40" s="27"/>
      <c r="O40" s="27"/>
      <c r="P40" s="22"/>
      <c r="Q40" s="22"/>
    </row>
    <row r="41" spans="1:16" ht="12">
      <c r="A41" s="24">
        <v>42485</v>
      </c>
      <c r="B41" s="265"/>
      <c r="C41" s="25">
        <v>40342</v>
      </c>
      <c r="D41" s="25">
        <v>18218</v>
      </c>
      <c r="E41" s="25">
        <v>117</v>
      </c>
      <c r="F41" s="25">
        <v>346</v>
      </c>
      <c r="G41" s="25">
        <v>24096</v>
      </c>
      <c r="H41" s="25">
        <v>83119</v>
      </c>
      <c r="I41" s="21">
        <v>0.48535232618294255</v>
      </c>
      <c r="J41" s="21">
        <v>0.2191797302662448</v>
      </c>
      <c r="K41" s="21">
        <v>0.001407620399667946</v>
      </c>
      <c r="L41" s="21">
        <v>0.004162706481069311</v>
      </c>
      <c r="M41" s="21">
        <v>0.2898976166700754</v>
      </c>
      <c r="N41" s="27"/>
      <c r="O41" s="27"/>
      <c r="P41" s="22"/>
    </row>
    <row r="42" spans="1:16" ht="12">
      <c r="A42" s="24">
        <v>42478</v>
      </c>
      <c r="B42" s="265"/>
      <c r="C42" s="25">
        <v>41274</v>
      </c>
      <c r="D42" s="25">
        <v>18634</v>
      </c>
      <c r="E42" s="25">
        <v>124</v>
      </c>
      <c r="F42" s="25">
        <v>358</v>
      </c>
      <c r="G42" s="25">
        <v>25015</v>
      </c>
      <c r="H42" s="25">
        <v>85405</v>
      </c>
      <c r="I42" s="21">
        <v>0.48327381300860606</v>
      </c>
      <c r="J42" s="21">
        <v>0.21818394707569813</v>
      </c>
      <c r="K42" s="21">
        <v>0.0014519056261343012</v>
      </c>
      <c r="L42" s="21">
        <v>0.0041917920496458054</v>
      </c>
      <c r="M42" s="21">
        <v>0.2928985422399157</v>
      </c>
      <c r="N42" s="27"/>
      <c r="O42" s="27"/>
      <c r="P42" s="22"/>
    </row>
    <row r="43" spans="1:16" ht="12">
      <c r="A43" s="24">
        <v>42471</v>
      </c>
      <c r="B43" s="265"/>
      <c r="C43" s="25">
        <v>42351</v>
      </c>
      <c r="D43" s="25">
        <v>19156</v>
      </c>
      <c r="E43" s="25">
        <v>127</v>
      </c>
      <c r="F43" s="25">
        <v>372</v>
      </c>
      <c r="G43" s="25">
        <v>26354</v>
      </c>
      <c r="H43" s="25">
        <v>88360</v>
      </c>
      <c r="I43" s="21">
        <v>0.4793005885015844</v>
      </c>
      <c r="J43" s="21">
        <v>0.2167949298325034</v>
      </c>
      <c r="K43" s="21">
        <v>0.0014373019465821638</v>
      </c>
      <c r="L43" s="21">
        <v>0.004210049796287913</v>
      </c>
      <c r="M43" s="21">
        <v>0.2982571299230421</v>
      </c>
      <c r="N43" s="27"/>
      <c r="O43" s="27"/>
      <c r="P43" s="22"/>
    </row>
    <row r="44" spans="1:16" ht="12">
      <c r="A44" s="24">
        <v>42467</v>
      </c>
      <c r="B44" s="265"/>
      <c r="C44" s="25">
        <v>42710</v>
      </c>
      <c r="D44" s="25">
        <v>19340</v>
      </c>
      <c r="E44" s="25">
        <v>129</v>
      </c>
      <c r="F44" s="25">
        <v>381</v>
      </c>
      <c r="G44" s="25">
        <v>26772</v>
      </c>
      <c r="H44" s="25">
        <v>89332</v>
      </c>
      <c r="I44" s="21">
        <v>0.478104150808221</v>
      </c>
      <c r="J44" s="21">
        <v>0.2164957685935611</v>
      </c>
      <c r="K44" s="21">
        <v>0.0014440514037522949</v>
      </c>
      <c r="L44" s="21">
        <v>0.00426498902968701</v>
      </c>
      <c r="M44" s="21">
        <v>0.2996910401647786</v>
      </c>
      <c r="N44" s="27"/>
      <c r="O44" s="27"/>
      <c r="P44" s="22"/>
    </row>
    <row r="45" spans="1:16" ht="12">
      <c r="A45" s="24">
        <v>42460</v>
      </c>
      <c r="B45" s="265" t="s">
        <v>352</v>
      </c>
      <c r="C45" s="25">
        <v>43000</v>
      </c>
      <c r="D45" s="25">
        <v>19506</v>
      </c>
      <c r="E45" s="25">
        <v>131</v>
      </c>
      <c r="F45" s="25">
        <v>381</v>
      </c>
      <c r="G45" s="25">
        <v>27104</v>
      </c>
      <c r="H45" s="25">
        <v>90122</v>
      </c>
      <c r="I45" s="21">
        <v>0.47713100019972926</v>
      </c>
      <c r="J45" s="21">
        <v>0.2164399369743237</v>
      </c>
      <c r="K45" s="21">
        <v>0.0014535851401433612</v>
      </c>
      <c r="L45" s="21">
        <v>0.004227602583165043</v>
      </c>
      <c r="M45" s="21">
        <v>0.3007478751026386</v>
      </c>
      <c r="N45" s="27"/>
      <c r="O45" s="27"/>
      <c r="P45" s="22"/>
    </row>
    <row r="46" spans="1:16" ht="12">
      <c r="A46" s="24">
        <v>42454</v>
      </c>
      <c r="B46" s="265"/>
      <c r="C46" s="25">
        <v>42986</v>
      </c>
      <c r="D46" s="25">
        <v>19499</v>
      </c>
      <c r="E46" s="25">
        <v>131</v>
      </c>
      <c r="F46" s="25">
        <v>381</v>
      </c>
      <c r="G46" s="25">
        <v>27076</v>
      </c>
      <c r="H46" s="25">
        <v>90073</v>
      </c>
      <c r="I46" s="21">
        <v>0.4772351315044464</v>
      </c>
      <c r="J46" s="21">
        <v>0.21647996624959756</v>
      </c>
      <c r="K46" s="21">
        <v>0.0014543758951073018</v>
      </c>
      <c r="L46" s="21">
        <v>0.004229902412487649</v>
      </c>
      <c r="M46" s="21">
        <v>0.3006006239383611</v>
      </c>
      <c r="N46" s="27"/>
      <c r="O46" s="27"/>
      <c r="P46" s="22"/>
    </row>
    <row r="47" spans="1:16" ht="12">
      <c r="A47" s="24">
        <v>42447</v>
      </c>
      <c r="B47" s="265"/>
      <c r="C47" s="25">
        <v>42977</v>
      </c>
      <c r="D47" s="25">
        <v>19495</v>
      </c>
      <c r="E47" s="25">
        <v>130</v>
      </c>
      <c r="F47" s="25">
        <v>378</v>
      </c>
      <c r="G47" s="25">
        <v>27052</v>
      </c>
      <c r="H47" s="25">
        <v>90032</v>
      </c>
      <c r="I47" s="21">
        <v>0.47735249688999465</v>
      </c>
      <c r="J47" s="21">
        <v>0.21653412120135063</v>
      </c>
      <c r="K47" s="21">
        <v>0.0014439310467389372</v>
      </c>
      <c r="L47" s="21">
        <v>0.00419850719744091</v>
      </c>
      <c r="M47" s="21">
        <v>0.30047094366447485</v>
      </c>
      <c r="N47" s="27"/>
      <c r="O47" s="27"/>
      <c r="P47" s="22"/>
    </row>
    <row r="48" spans="1:16" ht="12">
      <c r="A48" s="24">
        <v>42440</v>
      </c>
      <c r="B48" s="265"/>
      <c r="C48" s="25">
        <v>42966</v>
      </c>
      <c r="D48" s="25">
        <v>19491</v>
      </c>
      <c r="E48" s="25">
        <v>132</v>
      </c>
      <c r="F48" s="25">
        <v>378</v>
      </c>
      <c r="G48" s="25">
        <v>27040</v>
      </c>
      <c r="H48" s="25">
        <v>90007</v>
      </c>
      <c r="I48" s="21">
        <v>0.4773628717766396</v>
      </c>
      <c r="J48" s="21">
        <v>0.21654982390258534</v>
      </c>
      <c r="K48" s="21">
        <v>0.0014665526014643305</v>
      </c>
      <c r="L48" s="21">
        <v>0.0041996733587387645</v>
      </c>
      <c r="M48" s="21">
        <v>0.30042107836057197</v>
      </c>
      <c r="N48" s="27"/>
      <c r="O48" s="27"/>
      <c r="P48" s="22"/>
    </row>
    <row r="49" spans="1:16" ht="12">
      <c r="A49" s="24">
        <v>42433</v>
      </c>
      <c r="B49" s="265"/>
      <c r="C49" s="25">
        <v>42959</v>
      </c>
      <c r="D49" s="25">
        <v>19494</v>
      </c>
      <c r="E49" s="25">
        <v>132</v>
      </c>
      <c r="F49" s="25">
        <v>375</v>
      </c>
      <c r="G49" s="25">
        <v>27036</v>
      </c>
      <c r="H49" s="25">
        <v>89996</v>
      </c>
      <c r="I49" s="21">
        <v>0.47734343748611047</v>
      </c>
      <c r="J49" s="21">
        <v>0.21660962709453754</v>
      </c>
      <c r="K49" s="21">
        <v>0.0014667318547491</v>
      </c>
      <c r="L49" s="21">
        <v>0.00416685186008267</v>
      </c>
      <c r="M49" s="21">
        <v>0.3004133517045202</v>
      </c>
      <c r="N49" s="27"/>
      <c r="O49" s="27"/>
      <c r="P49" s="22"/>
    </row>
    <row r="50" spans="1:16" ht="12">
      <c r="A50" s="24">
        <v>42426</v>
      </c>
      <c r="B50" s="265"/>
      <c r="C50" s="25">
        <v>42949</v>
      </c>
      <c r="D50" s="25">
        <v>19502</v>
      </c>
      <c r="E50" s="25">
        <v>132</v>
      </c>
      <c r="F50" s="25">
        <v>371</v>
      </c>
      <c r="G50" s="25">
        <v>26996</v>
      </c>
      <c r="H50" s="25">
        <v>89950</v>
      </c>
      <c r="I50" s="21">
        <v>0.4774763757643135</v>
      </c>
      <c r="J50" s="21">
        <v>0.21680933852140077</v>
      </c>
      <c r="K50" s="21">
        <v>0.0014674819344080044</v>
      </c>
      <c r="L50" s="21">
        <v>0.0041245136186770425</v>
      </c>
      <c r="M50" s="21">
        <v>0.3001222901612007</v>
      </c>
      <c r="N50" s="27"/>
      <c r="O50" s="27"/>
      <c r="P50" s="22"/>
    </row>
    <row r="51" spans="1:16" ht="12">
      <c r="A51" s="24">
        <v>42416</v>
      </c>
      <c r="B51" s="264" t="s">
        <v>350</v>
      </c>
      <c r="C51" s="25">
        <v>42909</v>
      </c>
      <c r="D51" s="25">
        <v>19529</v>
      </c>
      <c r="E51" s="25">
        <v>132</v>
      </c>
      <c r="F51" s="25">
        <v>364</v>
      </c>
      <c r="G51" s="25">
        <v>26949</v>
      </c>
      <c r="H51" s="25">
        <v>89883</v>
      </c>
      <c r="I51" s="21">
        <v>0.47738727011781984</v>
      </c>
      <c r="J51" s="21">
        <v>0.21727134163301182</v>
      </c>
      <c r="K51" s="21">
        <v>0.0014685758152264612</v>
      </c>
      <c r="L51" s="21">
        <v>0.004049709066230544</v>
      </c>
      <c r="M51" s="21">
        <v>0.29982310336771134</v>
      </c>
      <c r="N51" s="27"/>
      <c r="O51" s="27"/>
      <c r="P51" s="22"/>
    </row>
    <row r="52" spans="1:16" ht="12">
      <c r="A52" s="24">
        <v>42398</v>
      </c>
      <c r="B52" s="258" t="s">
        <v>349</v>
      </c>
      <c r="C52" s="25">
        <v>37573</v>
      </c>
      <c r="D52" s="25">
        <v>17582</v>
      </c>
      <c r="E52" s="25">
        <v>196</v>
      </c>
      <c r="F52" s="25">
        <v>444</v>
      </c>
      <c r="G52" s="25">
        <v>30736</v>
      </c>
      <c r="H52" s="25">
        <f>C52+D52+E52+F52+G52</f>
        <v>86531</v>
      </c>
      <c r="I52" s="21">
        <f>C52/H52</f>
        <v>0.43421432781315367</v>
      </c>
      <c r="J52" s="21">
        <f>D52/H52</f>
        <v>0.20318729703805571</v>
      </c>
      <c r="K52" s="21">
        <f>E52/H52</f>
        <v>0.0022650841894812264</v>
      </c>
      <c r="L52" s="21">
        <f>F52/H52</f>
        <v>0.005131109082294207</v>
      </c>
      <c r="M52" s="21">
        <f>G52/H52</f>
        <v>0.3552021818770152</v>
      </c>
      <c r="N52" s="27"/>
      <c r="O52" s="27"/>
      <c r="P52" s="22"/>
    </row>
    <row r="53" spans="1:16" ht="12">
      <c r="A53" s="24">
        <v>42385</v>
      </c>
      <c r="B53" s="258" t="s">
        <v>347</v>
      </c>
      <c r="C53" s="25">
        <v>37478</v>
      </c>
      <c r="D53" s="25">
        <v>17530</v>
      </c>
      <c r="E53" s="25">
        <v>196</v>
      </c>
      <c r="F53" s="25">
        <v>447</v>
      </c>
      <c r="G53" s="25">
        <v>30752</v>
      </c>
      <c r="H53" s="25">
        <v>86403</v>
      </c>
      <c r="I53" s="21">
        <v>0.43375808710345704</v>
      </c>
      <c r="J53" s="21">
        <v>0.20288647384928765</v>
      </c>
      <c r="K53" s="21">
        <v>0.0022684397532493085</v>
      </c>
      <c r="L53" s="21">
        <v>0.005173431478073678</v>
      </c>
      <c r="M53" s="21">
        <v>0.3559135678159323</v>
      </c>
      <c r="N53" s="27"/>
      <c r="O53" s="27"/>
      <c r="P53" s="22"/>
    </row>
    <row r="54" spans="1:16" ht="12">
      <c r="A54" s="24">
        <v>42377</v>
      </c>
      <c r="B54" s="258" t="s">
        <v>341</v>
      </c>
      <c r="C54" s="25">
        <v>37465</v>
      </c>
      <c r="D54" s="25">
        <v>17532</v>
      </c>
      <c r="E54" s="25">
        <v>198</v>
      </c>
      <c r="F54" s="25">
        <v>446</v>
      </c>
      <c r="G54" s="25">
        <v>30782</v>
      </c>
      <c r="H54" s="25">
        <v>86423</v>
      </c>
      <c r="I54" s="21">
        <v>0.43350728394061766</v>
      </c>
      <c r="J54" s="21">
        <v>0.20286266387420016</v>
      </c>
      <c r="K54" s="21">
        <v>0.002291056778866737</v>
      </c>
      <c r="L54" s="21">
        <v>0.005160663249366488</v>
      </c>
      <c r="M54" s="21">
        <v>0.35617833215694894</v>
      </c>
      <c r="N54" s="27"/>
      <c r="O54" s="27"/>
      <c r="P54" s="22"/>
    </row>
    <row r="55" spans="1:16" ht="12">
      <c r="A55" s="24">
        <v>42369</v>
      </c>
      <c r="B55" s="258"/>
      <c r="C55" s="25">
        <v>37383</v>
      </c>
      <c r="D55" s="25">
        <v>17514</v>
      </c>
      <c r="E55" s="25">
        <v>200</v>
      </c>
      <c r="F55" s="25">
        <v>443</v>
      </c>
      <c r="G55" s="25">
        <v>30768</v>
      </c>
      <c r="H55" s="25">
        <v>86308</v>
      </c>
      <c r="I55" s="21">
        <v>0.4331348194837095</v>
      </c>
      <c r="J55" s="21">
        <v>0.20292441025165686</v>
      </c>
      <c r="K55" s="21">
        <v>0.0023172822913287297</v>
      </c>
      <c r="L55" s="21">
        <v>0.005132780275293136</v>
      </c>
      <c r="M55" s="21">
        <v>0.3564907076980118</v>
      </c>
      <c r="N55" s="27"/>
      <c r="O55" s="27"/>
      <c r="P55" s="22"/>
    </row>
    <row r="56" spans="1:16" ht="12">
      <c r="A56" s="24">
        <v>42361</v>
      </c>
      <c r="B56" s="258"/>
      <c r="C56" s="25">
        <v>37375</v>
      </c>
      <c r="D56" s="25">
        <v>17515</v>
      </c>
      <c r="E56" s="25">
        <v>201</v>
      </c>
      <c r="F56" s="25">
        <v>443</v>
      </c>
      <c r="G56" s="25">
        <v>30761</v>
      </c>
      <c r="H56" s="25">
        <v>86295</v>
      </c>
      <c r="I56" s="21">
        <v>0.43310736427371227</v>
      </c>
      <c r="J56" s="21">
        <v>0.202966568167333</v>
      </c>
      <c r="K56" s="21">
        <v>0.0023292195376325396</v>
      </c>
      <c r="L56" s="21">
        <v>0.005133553508314502</v>
      </c>
      <c r="M56" s="21">
        <v>0.35646329451300773</v>
      </c>
      <c r="N56" s="27"/>
      <c r="O56" s="27"/>
      <c r="P56" s="22"/>
    </row>
    <row r="57" spans="1:16" ht="12">
      <c r="A57" s="24">
        <v>42356</v>
      </c>
      <c r="B57" s="258" t="s">
        <v>346</v>
      </c>
      <c r="C57" s="25">
        <v>37429</v>
      </c>
      <c r="D57" s="25">
        <v>17561</v>
      </c>
      <c r="E57" s="25">
        <v>201</v>
      </c>
      <c r="F57" s="25">
        <v>448</v>
      </c>
      <c r="G57" s="25">
        <v>30850</v>
      </c>
      <c r="H57" s="25">
        <v>86489</v>
      </c>
      <c r="I57" s="21">
        <v>0.4327602354056585</v>
      </c>
      <c r="J57" s="21">
        <v>0.20304316155811722</v>
      </c>
      <c r="K57" s="21">
        <v>0.002323994958896507</v>
      </c>
      <c r="L57" s="21">
        <v>0.0051798494606250505</v>
      </c>
      <c r="M57" s="21">
        <v>0.3566927586167027</v>
      </c>
      <c r="N57" s="27"/>
      <c r="O57" s="27"/>
      <c r="P57" s="22"/>
    </row>
    <row r="58" spans="1:15" ht="12">
      <c r="A58" s="24">
        <v>42349</v>
      </c>
      <c r="B58" s="258"/>
      <c r="C58" s="25">
        <v>37589</v>
      </c>
      <c r="D58" s="25">
        <v>17620</v>
      </c>
      <c r="E58" s="25">
        <v>202</v>
      </c>
      <c r="F58" s="25">
        <v>454</v>
      </c>
      <c r="G58" s="25">
        <v>31051</v>
      </c>
      <c r="H58" s="25">
        <f>C58+D58+E58+F58+G58</f>
        <v>86916</v>
      </c>
      <c r="I58" s="21">
        <f>C58/H58</f>
        <v>0.4324750333655483</v>
      </c>
      <c r="J58" s="21">
        <f>D58/H58</f>
        <v>0.2027244696028349</v>
      </c>
      <c r="K58" s="21">
        <f>E58/H58</f>
        <v>0.002324083022688573</v>
      </c>
      <c r="L58" s="21">
        <f>F58/H58</f>
        <v>0.00522343412030006</v>
      </c>
      <c r="M58" s="21">
        <f>G58/H58</f>
        <v>0.3572529798886281</v>
      </c>
      <c r="N58" s="27"/>
      <c r="O58" s="27"/>
    </row>
    <row r="59" spans="1:15" ht="12">
      <c r="A59" s="24">
        <v>42342</v>
      </c>
      <c r="B59" s="258"/>
      <c r="C59" s="25">
        <v>37536</v>
      </c>
      <c r="D59" s="25">
        <v>17579</v>
      </c>
      <c r="E59" s="25">
        <v>202</v>
      </c>
      <c r="F59" s="25">
        <v>453</v>
      </c>
      <c r="G59" s="25">
        <v>31000</v>
      </c>
      <c r="H59" s="25">
        <f>C59+D59+E59+F59+G59</f>
        <v>86770</v>
      </c>
      <c r="I59" s="21">
        <f>C59/H59</f>
        <v>0.4325919096461911</v>
      </c>
      <c r="J59" s="21">
        <f>D59/H59</f>
        <v>0.20259306211824363</v>
      </c>
      <c r="K59" s="21">
        <f>E59/H59</f>
        <v>0.002327993546156506</v>
      </c>
      <c r="L59" s="21">
        <f>F59/H59</f>
        <v>0.005220698398063847</v>
      </c>
      <c r="M59" s="21">
        <f>G59/H59</f>
        <v>0.3572663362913449</v>
      </c>
      <c r="N59" s="27"/>
      <c r="O59" s="27"/>
    </row>
    <row r="60" spans="1:15" ht="12">
      <c r="A60" s="24">
        <v>42339</v>
      </c>
      <c r="B60" s="258"/>
      <c r="C60" s="25">
        <v>37534</v>
      </c>
      <c r="D60" s="25">
        <v>17564</v>
      </c>
      <c r="E60" s="25">
        <v>202</v>
      </c>
      <c r="F60" s="25">
        <v>455</v>
      </c>
      <c r="G60" s="25">
        <v>30990</v>
      </c>
      <c r="H60" s="25">
        <f>C60+D60+E60+F60+G60</f>
        <v>86745</v>
      </c>
      <c r="I60" s="21">
        <f>C60/H60</f>
        <v>0.4326935270044383</v>
      </c>
      <c r="J60" s="21">
        <f>D60/H60</f>
        <v>0.20247852902184563</v>
      </c>
      <c r="K60" s="21">
        <f>E60/H60</f>
        <v>0.002328664476338694</v>
      </c>
      <c r="L60" s="21">
        <f>F60/H60</f>
        <v>0.0052452590927430974</v>
      </c>
      <c r="M60" s="21">
        <f>G60/H60</f>
        <v>0.3572540204046343</v>
      </c>
      <c r="N60" s="27"/>
      <c r="O60" s="27"/>
    </row>
    <row r="61" spans="1:15" ht="12">
      <c r="A61" s="24">
        <v>42328</v>
      </c>
      <c r="B61" s="258"/>
      <c r="C61" s="25">
        <v>37515</v>
      </c>
      <c r="D61" s="25">
        <v>17555</v>
      </c>
      <c r="E61" s="25">
        <v>203</v>
      </c>
      <c r="F61" s="25">
        <v>451</v>
      </c>
      <c r="G61" s="25">
        <v>30989</v>
      </c>
      <c r="H61" s="25">
        <v>86713</v>
      </c>
      <c r="I61" s="21">
        <v>0.43263409177401313</v>
      </c>
      <c r="J61" s="21">
        <v>0.20244945971192324</v>
      </c>
      <c r="K61" s="21">
        <v>0.0023410561276855837</v>
      </c>
      <c r="L61" s="21">
        <v>0.005201065584168464</v>
      </c>
      <c r="M61" s="21">
        <v>0.3573743268022096</v>
      </c>
      <c r="N61" s="27"/>
      <c r="O61" s="27"/>
    </row>
    <row r="62" spans="1:15" ht="12">
      <c r="A62" s="24">
        <v>42325</v>
      </c>
      <c r="B62" s="258" t="s">
        <v>340</v>
      </c>
      <c r="C62" s="25">
        <v>37465</v>
      </c>
      <c r="D62" s="25">
        <v>17510</v>
      </c>
      <c r="E62" s="25">
        <v>204</v>
      </c>
      <c r="F62" s="25">
        <v>447</v>
      </c>
      <c r="G62" s="25">
        <v>30931</v>
      </c>
      <c r="H62" s="25">
        <v>86557</v>
      </c>
      <c r="I62" s="21">
        <v>0.43283616576360084</v>
      </c>
      <c r="J62" s="21">
        <v>0.20229444181290943</v>
      </c>
      <c r="K62" s="21">
        <v>0.0023568284483057407</v>
      </c>
      <c r="L62" s="21">
        <v>0.00516422704114052</v>
      </c>
      <c r="M62" s="21">
        <v>0.35734833693404344</v>
      </c>
      <c r="N62" s="27"/>
      <c r="O62" s="27"/>
    </row>
    <row r="63" spans="1:54" ht="12">
      <c r="A63" s="24">
        <v>42309</v>
      </c>
      <c r="B63" s="258" t="s">
        <v>342</v>
      </c>
      <c r="C63" s="25">
        <v>37385</v>
      </c>
      <c r="D63" s="25">
        <v>17483</v>
      </c>
      <c r="E63" s="25">
        <v>201</v>
      </c>
      <c r="F63" s="25">
        <v>445</v>
      </c>
      <c r="G63" s="22">
        <v>30861</v>
      </c>
      <c r="H63" s="25">
        <v>86375</v>
      </c>
      <c r="I63" s="259">
        <v>0.432821997105644</v>
      </c>
      <c r="J63" s="21">
        <v>0.2024081041968162</v>
      </c>
      <c r="K63" s="21">
        <v>0.0023270622286541242</v>
      </c>
      <c r="L63" s="21">
        <v>0.005151953690303908</v>
      </c>
      <c r="M63" s="21">
        <v>0.3572908827785818</v>
      </c>
      <c r="N63" s="27"/>
      <c r="O63" s="27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43"/>
      <c r="AK63" s="43"/>
      <c r="AL63" s="43"/>
      <c r="AM63" s="43"/>
      <c r="AN63" s="43"/>
      <c r="AO63" s="43"/>
      <c r="AP63" s="43"/>
      <c r="AQ63" s="43"/>
      <c r="AR63" s="43"/>
      <c r="AS63" s="43"/>
      <c r="AT63" s="43"/>
      <c r="AU63" s="43"/>
      <c r="AV63" s="43"/>
      <c r="AW63" s="43"/>
      <c r="AX63" s="43"/>
      <c r="AY63" s="43"/>
      <c r="AZ63" s="43"/>
      <c r="BA63" s="43"/>
      <c r="BB63" s="43"/>
    </row>
    <row r="64" spans="1:54" ht="12">
      <c r="A64" s="24">
        <v>42304</v>
      </c>
      <c r="B64" s="258" t="s">
        <v>341</v>
      </c>
      <c r="C64" s="25">
        <v>37377</v>
      </c>
      <c r="D64" s="25">
        <v>17477</v>
      </c>
      <c r="E64" s="25">
        <v>201</v>
      </c>
      <c r="F64" s="25">
        <v>445</v>
      </c>
      <c r="G64" s="22">
        <v>30854</v>
      </c>
      <c r="H64" s="25">
        <v>86354</v>
      </c>
      <c r="I64" s="259">
        <v>0.4328346110197559</v>
      </c>
      <c r="J64" s="21">
        <v>0.20238784538064247</v>
      </c>
      <c r="K64" s="21">
        <v>0.002327628135349839</v>
      </c>
      <c r="L64" s="21">
        <v>0.005153206568311833</v>
      </c>
      <c r="M64" s="21">
        <v>0.35729670889593995</v>
      </c>
      <c r="N64" s="27"/>
      <c r="O64" s="27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3"/>
      <c r="AK64" s="43"/>
      <c r="AL64" s="43"/>
      <c r="AM64" s="43"/>
      <c r="AN64" s="43"/>
      <c r="AO64" s="43"/>
      <c r="AP64" s="43"/>
      <c r="AQ64" s="43"/>
      <c r="AR64" s="43"/>
      <c r="AS64" s="43"/>
      <c r="AT64" s="43"/>
      <c r="AU64" s="43"/>
      <c r="AV64" s="43"/>
      <c r="AW64" s="43"/>
      <c r="AX64" s="43"/>
      <c r="AY64" s="43"/>
      <c r="AZ64" s="43"/>
      <c r="BA64" s="43"/>
      <c r="BB64" s="43"/>
    </row>
    <row r="65" spans="1:54" ht="12">
      <c r="A65" s="24">
        <v>42293</v>
      </c>
      <c r="B65" s="258"/>
      <c r="C65" s="25">
        <v>37350</v>
      </c>
      <c r="D65" s="25">
        <v>17459</v>
      </c>
      <c r="E65" s="25">
        <v>200</v>
      </c>
      <c r="F65" s="25">
        <v>445</v>
      </c>
      <c r="G65" s="22">
        <v>30816</v>
      </c>
      <c r="H65" s="25">
        <v>86270</v>
      </c>
      <c r="I65" s="259">
        <v>0.4329430856612959</v>
      </c>
      <c r="J65" s="21">
        <v>0.20237626057725744</v>
      </c>
      <c r="K65" s="21">
        <v>0.002318303002202388</v>
      </c>
      <c r="L65" s="21">
        <v>0.005158224179900313</v>
      </c>
      <c r="M65" s="21">
        <v>0.3572041265793439</v>
      </c>
      <c r="N65" s="27"/>
      <c r="O65" s="27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G65" s="43"/>
      <c r="AH65" s="43"/>
      <c r="AI65" s="43"/>
      <c r="AJ65" s="43"/>
      <c r="AK65" s="43"/>
      <c r="AL65" s="43"/>
      <c r="AM65" s="43"/>
      <c r="AN65" s="43"/>
      <c r="AO65" s="43"/>
      <c r="AP65" s="43"/>
      <c r="AQ65" s="43"/>
      <c r="AR65" s="43"/>
      <c r="AS65" s="43"/>
      <c r="AT65" s="43"/>
      <c r="AU65" s="43"/>
      <c r="AV65" s="43"/>
      <c r="AW65" s="43"/>
      <c r="AX65" s="43"/>
      <c r="AY65" s="43"/>
      <c r="AZ65" s="43"/>
      <c r="BA65" s="43"/>
      <c r="BB65" s="43"/>
    </row>
    <row r="66" spans="1:54" ht="12">
      <c r="A66" s="24">
        <v>42292</v>
      </c>
      <c r="B66" s="258"/>
      <c r="C66" s="25">
        <v>37326</v>
      </c>
      <c r="D66" s="25">
        <v>17452</v>
      </c>
      <c r="E66" s="25">
        <v>200</v>
      </c>
      <c r="F66" s="25">
        <v>445</v>
      </c>
      <c r="G66" s="22">
        <v>30804</v>
      </c>
      <c r="H66" s="25">
        <v>86227</v>
      </c>
      <c r="I66" s="259">
        <v>0.43288065223189953</v>
      </c>
      <c r="J66" s="21">
        <v>0.20239600125250792</v>
      </c>
      <c r="K66" s="21">
        <v>0.0023194591021373817</v>
      </c>
      <c r="L66" s="21">
        <v>0.005160796502255674</v>
      </c>
      <c r="M66" s="21">
        <v>0.3572430909111995</v>
      </c>
      <c r="N66" s="27"/>
      <c r="O66" s="27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3"/>
      <c r="AH66" s="43"/>
      <c r="AI66" s="43"/>
      <c r="AJ66" s="43"/>
      <c r="AK66" s="43"/>
      <c r="AL66" s="43"/>
      <c r="AM66" s="43"/>
      <c r="AN66" s="43"/>
      <c r="AO66" s="43"/>
      <c r="AP66" s="43"/>
      <c r="AQ66" s="43"/>
      <c r="AR66" s="43"/>
      <c r="AS66" s="43"/>
      <c r="AT66" s="43"/>
      <c r="AU66" s="43"/>
      <c r="AV66" s="43"/>
      <c r="AW66" s="43"/>
      <c r="AX66" s="43"/>
      <c r="AY66" s="43"/>
      <c r="AZ66" s="43"/>
      <c r="BA66" s="43"/>
      <c r="BB66" s="43"/>
    </row>
    <row r="67" spans="1:54" ht="12">
      <c r="A67" s="24">
        <v>42286</v>
      </c>
      <c r="B67" s="258"/>
      <c r="C67" s="25">
        <v>37311</v>
      </c>
      <c r="D67" s="25">
        <v>17446</v>
      </c>
      <c r="E67" s="25">
        <v>199</v>
      </c>
      <c r="F67" s="25">
        <v>445</v>
      </c>
      <c r="G67" s="22">
        <v>30772</v>
      </c>
      <c r="H67" s="25">
        <v>86173</v>
      </c>
      <c r="I67" s="259">
        <v>0.4329778468893969</v>
      </c>
      <c r="J67" s="21">
        <v>0.20245320460004873</v>
      </c>
      <c r="K67" s="21">
        <v>0.0023093080199134298</v>
      </c>
      <c r="L67" s="21">
        <v>0.005164030496791338</v>
      </c>
      <c r="M67" s="21">
        <v>0.3570956099938496</v>
      </c>
      <c r="N67" s="27"/>
      <c r="O67" s="27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3"/>
      <c r="AB67" s="43"/>
      <c r="AC67" s="43"/>
      <c r="AD67" s="43"/>
      <c r="AE67" s="43"/>
      <c r="AF67" s="43"/>
      <c r="AG67" s="43"/>
      <c r="AH67" s="43"/>
      <c r="AI67" s="43"/>
      <c r="AJ67" s="43"/>
      <c r="AK67" s="43"/>
      <c r="AL67" s="43"/>
      <c r="AM67" s="43"/>
      <c r="AN67" s="43"/>
      <c r="AO67" s="43"/>
      <c r="AP67" s="43"/>
      <c r="AQ67" s="43"/>
      <c r="AR67" s="43"/>
      <c r="AS67" s="43"/>
      <c r="AT67" s="43"/>
      <c r="AU67" s="43"/>
      <c r="AV67" s="43"/>
      <c r="AW67" s="43"/>
      <c r="AX67" s="43"/>
      <c r="AY67" s="43"/>
      <c r="AZ67" s="43"/>
      <c r="BA67" s="43"/>
      <c r="BB67" s="43"/>
    </row>
    <row r="68" spans="1:15" ht="12">
      <c r="A68" s="24">
        <v>42279</v>
      </c>
      <c r="B68" s="258"/>
      <c r="C68" s="25">
        <v>37280</v>
      </c>
      <c r="D68" s="25">
        <v>17418</v>
      </c>
      <c r="E68" s="25">
        <v>199</v>
      </c>
      <c r="F68" s="25">
        <v>439</v>
      </c>
      <c r="G68" s="25">
        <v>30752</v>
      </c>
      <c r="H68" s="25">
        <v>86088</v>
      </c>
      <c r="I68" s="21">
        <v>0.43304525601709876</v>
      </c>
      <c r="J68" s="21">
        <v>0.20232785057150823</v>
      </c>
      <c r="K68" s="21">
        <v>0.0023115881423659513</v>
      </c>
      <c r="L68" s="21">
        <v>0.005099433138184183</v>
      </c>
      <c r="M68" s="21">
        <v>0.3572158721308429</v>
      </c>
      <c r="N68" s="27"/>
      <c r="O68" s="27"/>
    </row>
    <row r="69" spans="1:15" ht="12">
      <c r="A69" s="24">
        <v>42275</v>
      </c>
      <c r="B69" s="258"/>
      <c r="C69" s="25">
        <v>37248</v>
      </c>
      <c r="D69" s="25">
        <v>17398</v>
      </c>
      <c r="E69" s="25">
        <v>199</v>
      </c>
      <c r="F69" s="25">
        <v>437</v>
      </c>
      <c r="G69" s="25">
        <v>30697</v>
      </c>
      <c r="H69" s="25">
        <v>85979</v>
      </c>
      <c r="I69" s="21">
        <v>0.43322206585328976</v>
      </c>
      <c r="J69" s="21">
        <v>0.20235173705207085</v>
      </c>
      <c r="K69" s="21">
        <v>0.00231451866153363</v>
      </c>
      <c r="L69" s="21">
        <v>0.005082636457739681</v>
      </c>
      <c r="M69" s="21">
        <v>0.35702904197536606</v>
      </c>
      <c r="N69" s="27"/>
      <c r="O69" s="27"/>
    </row>
    <row r="70" spans="1:15" ht="12">
      <c r="A70" s="24">
        <v>42270</v>
      </c>
      <c r="B70" s="258"/>
      <c r="C70" s="25">
        <v>37126</v>
      </c>
      <c r="D70" s="25">
        <v>17372</v>
      </c>
      <c r="E70" s="25">
        <v>195</v>
      </c>
      <c r="F70" s="25">
        <v>430</v>
      </c>
      <c r="G70" s="25">
        <v>30625</v>
      </c>
      <c r="H70" s="25">
        <v>85748</v>
      </c>
      <c r="I70" s="21">
        <v>0.43296636656248544</v>
      </c>
      <c r="J70" s="21">
        <v>0.2025936464990437</v>
      </c>
      <c r="K70" s="21">
        <v>0.0022741055184960584</v>
      </c>
      <c r="L70" s="21">
        <v>0.0050146942202733595</v>
      </c>
      <c r="M70" s="21">
        <v>0.35715118719970146</v>
      </c>
      <c r="N70" s="27"/>
      <c r="O70" s="27"/>
    </row>
    <row r="71" spans="1:15" ht="12">
      <c r="A71" s="24">
        <v>42258</v>
      </c>
      <c r="B71" s="258" t="s">
        <v>339</v>
      </c>
      <c r="C71" s="25">
        <v>37073</v>
      </c>
      <c r="D71" s="25">
        <v>17323</v>
      </c>
      <c r="E71" s="25">
        <v>193</v>
      </c>
      <c r="F71" s="25">
        <v>424</v>
      </c>
      <c r="G71" s="25">
        <v>30552</v>
      </c>
      <c r="H71" s="25">
        <v>85565</v>
      </c>
      <c r="I71" s="21">
        <v>0.4332729503885935</v>
      </c>
      <c r="J71" s="21">
        <v>0.2024542745281365</v>
      </c>
      <c r="K71" s="21">
        <v>0.002255595161573073</v>
      </c>
      <c r="L71" s="21">
        <v>0.004955297142523228</v>
      </c>
      <c r="M71" s="21">
        <v>0.3570618827791737</v>
      </c>
      <c r="N71" s="27"/>
      <c r="O71" s="27"/>
    </row>
    <row r="72" spans="1:16" ht="12">
      <c r="A72" s="24">
        <v>42251</v>
      </c>
      <c r="B72" s="258" t="s">
        <v>338</v>
      </c>
      <c r="C72" s="25">
        <v>37045</v>
      </c>
      <c r="D72" s="25">
        <v>17330</v>
      </c>
      <c r="E72" s="25">
        <v>193</v>
      </c>
      <c r="F72" s="25">
        <v>424</v>
      </c>
      <c r="G72" s="25">
        <v>30539</v>
      </c>
      <c r="H72" s="25">
        <v>85531</v>
      </c>
      <c r="I72" s="21">
        <v>0.4331178169318727</v>
      </c>
      <c r="J72" s="21">
        <v>0.20261659515263472</v>
      </c>
      <c r="K72" s="21">
        <v>0.002256491798295355</v>
      </c>
      <c r="L72" s="21">
        <v>0.004957266955840573</v>
      </c>
      <c r="M72" s="21">
        <v>0.3570518291613567</v>
      </c>
      <c r="N72" s="27"/>
      <c r="O72" s="27"/>
      <c r="P72" s="22"/>
    </row>
    <row r="73" spans="1:16" ht="12">
      <c r="A73" s="24">
        <v>42249</v>
      </c>
      <c r="B73" s="258"/>
      <c r="C73" s="25">
        <v>37061</v>
      </c>
      <c r="D73" s="25">
        <v>17354</v>
      </c>
      <c r="E73" s="25">
        <v>195</v>
      </c>
      <c r="F73" s="25">
        <v>425</v>
      </c>
      <c r="G73" s="25">
        <v>30580</v>
      </c>
      <c r="H73" s="25">
        <v>85615</v>
      </c>
      <c r="I73" s="21">
        <v>0.43287975237984</v>
      </c>
      <c r="J73" s="21">
        <v>0.2026981253285055</v>
      </c>
      <c r="K73" s="21">
        <v>0.0022776382643228408</v>
      </c>
      <c r="L73" s="21">
        <v>0.004964083396601063</v>
      </c>
      <c r="M73" s="21">
        <v>0.3571804006307306</v>
      </c>
      <c r="N73" s="27"/>
      <c r="O73" s="27"/>
      <c r="P73" s="22"/>
    </row>
    <row r="74" spans="1:16" ht="12">
      <c r="A74" s="24">
        <v>42248</v>
      </c>
      <c r="B74" s="258"/>
      <c r="C74" s="25">
        <v>37166</v>
      </c>
      <c r="D74" s="25">
        <v>17419</v>
      </c>
      <c r="E74" s="25">
        <v>195</v>
      </c>
      <c r="F74" s="25">
        <v>429</v>
      </c>
      <c r="G74" s="25">
        <v>30701</v>
      </c>
      <c r="H74" s="25">
        <v>85910</v>
      </c>
      <c r="I74" s="21">
        <v>0.4326155278780119</v>
      </c>
      <c r="J74" s="21">
        <v>0.20275870096612733</v>
      </c>
      <c r="K74" s="21">
        <v>0.0022698172506111047</v>
      </c>
      <c r="L74" s="21">
        <v>0.00499359795134443</v>
      </c>
      <c r="M74" s="21">
        <v>0.35736235595390525</v>
      </c>
      <c r="N74" s="27"/>
      <c r="O74" s="27"/>
      <c r="P74" s="22"/>
    </row>
    <row r="75" spans="1:16" ht="12">
      <c r="A75" s="24">
        <v>42247</v>
      </c>
      <c r="B75" s="258"/>
      <c r="C75" s="25">
        <v>37253</v>
      </c>
      <c r="D75" s="25">
        <v>17462</v>
      </c>
      <c r="E75" s="25">
        <v>196</v>
      </c>
      <c r="F75" s="25">
        <v>430</v>
      </c>
      <c r="G75" s="25">
        <v>30833</v>
      </c>
      <c r="H75" s="25">
        <v>86174</v>
      </c>
      <c r="I75" s="21">
        <v>0.43229976559054933</v>
      </c>
      <c r="J75" s="21">
        <v>0.20263652609835914</v>
      </c>
      <c r="K75" s="21">
        <v>0.002274467936964746</v>
      </c>
      <c r="L75" s="21">
        <v>0.004989904147422656</v>
      </c>
      <c r="M75" s="21">
        <v>0.3577993362267041</v>
      </c>
      <c r="N75" s="27"/>
      <c r="O75" s="27"/>
      <c r="P75" s="22"/>
    </row>
    <row r="76" spans="1:15" ht="12">
      <c r="A76" s="24">
        <v>42244</v>
      </c>
      <c r="B76" s="258" t="s">
        <v>337</v>
      </c>
      <c r="C76" s="25">
        <v>37357</v>
      </c>
      <c r="D76" s="25">
        <v>17553</v>
      </c>
      <c r="E76" s="25">
        <v>195</v>
      </c>
      <c r="F76" s="25">
        <v>432</v>
      </c>
      <c r="G76" s="25">
        <v>31003</v>
      </c>
      <c r="H76" s="25">
        <f>C76+D76+E76+F76+G76</f>
        <v>86540</v>
      </c>
      <c r="I76" s="21">
        <f>C76/H76</f>
        <v>0.43167321469840536</v>
      </c>
      <c r="J76" s="21">
        <f>D76/H76</f>
        <v>0.20283106078114166</v>
      </c>
      <c r="K76" s="21">
        <f>E76/H76</f>
        <v>0.002253293274786226</v>
      </c>
      <c r="L76" s="21">
        <f>F76/H76</f>
        <v>0.004991911254911024</v>
      </c>
      <c r="M76" s="21">
        <f>G76/H76</f>
        <v>0.35825051999075574</v>
      </c>
      <c r="N76" s="27"/>
      <c r="O76" s="27"/>
    </row>
    <row r="77" spans="1:15" ht="12">
      <c r="A77" s="24">
        <v>42242</v>
      </c>
      <c r="B77" s="258"/>
      <c r="C77" s="25">
        <v>37608</v>
      </c>
      <c r="D77" s="25">
        <v>17714</v>
      </c>
      <c r="E77" s="25">
        <v>197</v>
      </c>
      <c r="F77" s="25">
        <v>434</v>
      </c>
      <c r="G77" s="25">
        <v>31271</v>
      </c>
      <c r="H77" s="25">
        <f>C77+D77+E77+F77+G77</f>
        <v>87224</v>
      </c>
      <c r="I77" s="21">
        <f>C77/H77</f>
        <v>0.4311657342015959</v>
      </c>
      <c r="J77" s="21">
        <f>D77/H77</f>
        <v>0.20308630652114096</v>
      </c>
      <c r="K77" s="21">
        <f>E77/H77</f>
        <v>0.0022585526919196553</v>
      </c>
      <c r="L77" s="21">
        <f>F77/H77</f>
        <v>0.004975694762909291</v>
      </c>
      <c r="M77" s="21">
        <f>G77/H77</f>
        <v>0.3585137118224342</v>
      </c>
      <c r="N77" s="27"/>
      <c r="O77" s="27"/>
    </row>
    <row r="78" spans="1:16" ht="12">
      <c r="A78" s="24">
        <v>42236</v>
      </c>
      <c r="B78" s="258"/>
      <c r="C78" s="25">
        <v>37482</v>
      </c>
      <c r="D78" s="25">
        <v>17684</v>
      </c>
      <c r="E78" s="25">
        <v>197</v>
      </c>
      <c r="F78" s="25">
        <v>428</v>
      </c>
      <c r="G78" s="25">
        <v>31221</v>
      </c>
      <c r="H78" s="25">
        <v>87012</v>
      </c>
      <c r="I78" s="21">
        <v>0.430768169907599</v>
      </c>
      <c r="J78" s="21">
        <v>0.20323633521813084</v>
      </c>
      <c r="K78" s="21">
        <v>0.00226405553257022</v>
      </c>
      <c r="L78" s="21">
        <v>0.004918861766193169</v>
      </c>
      <c r="M78" s="21">
        <v>0.35881257757550683</v>
      </c>
      <c r="N78" s="27"/>
      <c r="O78" s="27"/>
      <c r="P78" s="22"/>
    </row>
    <row r="79" spans="1:16" ht="12">
      <c r="A79" s="24">
        <v>42229</v>
      </c>
      <c r="B79" s="258"/>
      <c r="C79" s="25">
        <v>37430</v>
      </c>
      <c r="D79" s="25">
        <v>17650</v>
      </c>
      <c r="E79" s="25">
        <v>196</v>
      </c>
      <c r="F79" s="25">
        <v>425</v>
      </c>
      <c r="G79" s="25">
        <v>31174</v>
      </c>
      <c r="H79" s="25">
        <v>86875</v>
      </c>
      <c r="I79" s="21">
        <v>0.43084892086330934</v>
      </c>
      <c r="J79" s="21">
        <v>0.2031654676258993</v>
      </c>
      <c r="K79" s="21">
        <v>0.0022561151079136693</v>
      </c>
      <c r="L79" s="21">
        <v>0.004892086330935252</v>
      </c>
      <c r="M79" s="21">
        <v>0.3588374100719424</v>
      </c>
      <c r="N79" s="27"/>
      <c r="O79" s="27"/>
      <c r="P79" s="22"/>
    </row>
    <row r="80" spans="1:16" ht="12">
      <c r="A80" s="24">
        <v>42223</v>
      </c>
      <c r="B80" s="258"/>
      <c r="C80" s="25">
        <v>37402</v>
      </c>
      <c r="D80" s="25">
        <v>17639</v>
      </c>
      <c r="E80" s="25">
        <v>196</v>
      </c>
      <c r="F80" s="25">
        <v>422</v>
      </c>
      <c r="G80" s="25">
        <v>31153</v>
      </c>
      <c r="H80" s="25">
        <v>86812</v>
      </c>
      <c r="I80" s="21">
        <v>0.4308390545085933</v>
      </c>
      <c r="J80" s="21">
        <v>0.2031861954568493</v>
      </c>
      <c r="K80" s="21">
        <v>0.0022577523844629775</v>
      </c>
      <c r="L80" s="21">
        <v>0.004861079113486615</v>
      </c>
      <c r="M80" s="21">
        <v>0.35885591853660787</v>
      </c>
      <c r="N80" s="27"/>
      <c r="O80" s="27"/>
      <c r="P80" s="22"/>
    </row>
    <row r="81" spans="1:16" ht="12">
      <c r="A81" s="24">
        <v>42212</v>
      </c>
      <c r="B81" s="258"/>
      <c r="C81" s="25">
        <v>37370</v>
      </c>
      <c r="D81" s="25">
        <v>17629</v>
      </c>
      <c r="E81" s="25">
        <v>190</v>
      </c>
      <c r="F81" s="25">
        <v>419</v>
      </c>
      <c r="G81" s="25">
        <v>31083</v>
      </c>
      <c r="H81" s="25">
        <v>86691</v>
      </c>
      <c r="I81" s="21">
        <v>0.43107127614169866</v>
      </c>
      <c r="J81" s="21">
        <v>0.20335444279106252</v>
      </c>
      <c r="K81" s="21">
        <v>0.002191692332537403</v>
      </c>
      <c r="L81" s="21">
        <v>0.004833258354385115</v>
      </c>
      <c r="M81" s="21">
        <v>0.3585493303803163</v>
      </c>
      <c r="N81" s="27"/>
      <c r="O81" s="27"/>
      <c r="P81" s="22"/>
    </row>
    <row r="82" spans="1:16" ht="12">
      <c r="A82" s="24">
        <v>42208</v>
      </c>
      <c r="B82" s="258"/>
      <c r="C82" s="25">
        <v>37349</v>
      </c>
      <c r="D82" s="25">
        <v>17616</v>
      </c>
      <c r="E82" s="25">
        <v>190</v>
      </c>
      <c r="F82" s="25">
        <v>417</v>
      </c>
      <c r="G82" s="25">
        <v>31077</v>
      </c>
      <c r="H82" s="25">
        <v>86649</v>
      </c>
      <c r="I82" s="21">
        <v>0.43103786541102607</v>
      </c>
      <c r="J82" s="21">
        <v>0.2033029809922792</v>
      </c>
      <c r="K82" s="21">
        <v>0.0021927546769149094</v>
      </c>
      <c r="L82" s="21">
        <v>0.004812519475123775</v>
      </c>
      <c r="M82" s="21">
        <v>0.35865387944465604</v>
      </c>
      <c r="N82" s="27"/>
      <c r="O82" s="27"/>
      <c r="P82" s="22"/>
    </row>
    <row r="83" spans="1:16" ht="12">
      <c r="A83" s="24">
        <v>42200</v>
      </c>
      <c r="B83" s="258"/>
      <c r="C83" s="25">
        <v>37327</v>
      </c>
      <c r="D83" s="25">
        <v>17606</v>
      </c>
      <c r="E83" s="25">
        <v>189</v>
      </c>
      <c r="F83" s="25">
        <v>418</v>
      </c>
      <c r="G83" s="25">
        <v>31039</v>
      </c>
      <c r="H83" s="25">
        <v>86579</v>
      </c>
      <c r="I83" s="21">
        <v>0.43113226070987193</v>
      </c>
      <c r="J83" s="21">
        <v>0.20335185206574344</v>
      </c>
      <c r="K83" s="21">
        <v>0.0021829773963663243</v>
      </c>
      <c r="L83" s="21">
        <v>0.004827960590905416</v>
      </c>
      <c r="M83" s="21">
        <v>0.3585049492371129</v>
      </c>
      <c r="N83" s="27"/>
      <c r="O83" s="27"/>
      <c r="P83" s="22"/>
    </row>
    <row r="84" spans="1:16" ht="12">
      <c r="A84" s="24">
        <v>42195</v>
      </c>
      <c r="B84" s="258"/>
      <c r="C84" s="25">
        <v>37310</v>
      </c>
      <c r="D84" s="25">
        <v>17598</v>
      </c>
      <c r="E84" s="25">
        <v>189</v>
      </c>
      <c r="F84" s="25">
        <v>413</v>
      </c>
      <c r="G84" s="25">
        <v>31018</v>
      </c>
      <c r="H84" s="25">
        <v>86528</v>
      </c>
      <c r="I84" s="21">
        <v>0.43118990384615385</v>
      </c>
      <c r="J84" s="21">
        <v>0.2033792529585799</v>
      </c>
      <c r="K84" s="21">
        <v>0.0021842640532544377</v>
      </c>
      <c r="L84" s="21">
        <v>0.004773021449704142</v>
      </c>
      <c r="M84" s="21">
        <v>0.3584735576923077</v>
      </c>
      <c r="N84" s="27"/>
      <c r="O84" s="27"/>
      <c r="P84" s="22"/>
    </row>
    <row r="85" spans="1:16" ht="12">
      <c r="A85" s="24">
        <v>42186</v>
      </c>
      <c r="B85" s="258"/>
      <c r="C85" s="25">
        <v>37289</v>
      </c>
      <c r="D85" s="25">
        <v>17591</v>
      </c>
      <c r="E85" s="25">
        <v>189</v>
      </c>
      <c r="F85" s="25">
        <v>409</v>
      </c>
      <c r="G85" s="25">
        <v>30999</v>
      </c>
      <c r="H85" s="25">
        <v>86477</v>
      </c>
      <c r="I85" s="21">
        <v>0.4312013598991639</v>
      </c>
      <c r="J85" s="21">
        <v>0.20341824993929022</v>
      </c>
      <c r="K85" s="21">
        <v>0.002185552227759982</v>
      </c>
      <c r="L85" s="21">
        <v>0.004729581275946205</v>
      </c>
      <c r="M85" s="21">
        <v>0.3584652566578397</v>
      </c>
      <c r="N85" s="27"/>
      <c r="O85" s="27"/>
      <c r="P85" s="22"/>
    </row>
    <row r="86" spans="1:16" ht="12">
      <c r="A86" s="24">
        <v>42181</v>
      </c>
      <c r="B86" s="258"/>
      <c r="C86" s="25">
        <v>37280</v>
      </c>
      <c r="D86" s="25">
        <v>17582</v>
      </c>
      <c r="E86" s="25">
        <v>188</v>
      </c>
      <c r="F86" s="25">
        <v>406</v>
      </c>
      <c r="G86" s="25">
        <v>30983</v>
      </c>
      <c r="H86" s="25">
        <v>86439</v>
      </c>
      <c r="I86" s="21">
        <v>0.4312868034104976</v>
      </c>
      <c r="J86" s="21">
        <v>0.2034035562651118</v>
      </c>
      <c r="K86" s="21">
        <v>0.0021749441802889897</v>
      </c>
      <c r="L86" s="21">
        <v>0.004696953921262393</v>
      </c>
      <c r="M86" s="21">
        <v>0.35843774222283925</v>
      </c>
      <c r="N86" s="27"/>
      <c r="O86" s="27"/>
      <c r="P86" s="22"/>
    </row>
    <row r="87" spans="1:16" ht="12">
      <c r="A87" s="24">
        <v>42172</v>
      </c>
      <c r="B87" s="258"/>
      <c r="C87" s="25">
        <v>37266</v>
      </c>
      <c r="D87" s="25">
        <v>17560</v>
      </c>
      <c r="E87" s="25">
        <v>187</v>
      </c>
      <c r="F87" s="25">
        <v>406</v>
      </c>
      <c r="G87" s="25">
        <v>30946</v>
      </c>
      <c r="H87" s="25">
        <f>C87+D87+E87+F87+G87</f>
        <v>86365</v>
      </c>
      <c r="I87" s="21">
        <f>C87/H87</f>
        <v>0.43149423956463845</v>
      </c>
      <c r="J87" s="21">
        <f>D87/H87</f>
        <v>0.20332310542465118</v>
      </c>
      <c r="K87" s="21">
        <f>E87/H87</f>
        <v>0.0021652289700688936</v>
      </c>
      <c r="L87" s="21">
        <f>F87/H87</f>
        <v>0.004700978405604122</v>
      </c>
      <c r="M87" s="21">
        <f>G87/H87</f>
        <v>0.35831644763503734</v>
      </c>
      <c r="N87" s="27"/>
      <c r="O87" s="27"/>
      <c r="P87" s="22"/>
    </row>
    <row r="88" spans="1:16" ht="12">
      <c r="A88" s="24">
        <v>42167</v>
      </c>
      <c r="B88" s="258"/>
      <c r="C88" s="25">
        <v>37263</v>
      </c>
      <c r="D88" s="25">
        <v>17555</v>
      </c>
      <c r="E88" s="25">
        <v>188</v>
      </c>
      <c r="F88" s="25">
        <v>405</v>
      </c>
      <c r="G88" s="25">
        <v>30941</v>
      </c>
      <c r="H88" s="25">
        <v>86352</v>
      </c>
      <c r="I88" s="21">
        <v>0.43152445803224015</v>
      </c>
      <c r="J88" s="21">
        <v>0.2032958124884195</v>
      </c>
      <c r="K88" s="21">
        <v>0.002177135445617936</v>
      </c>
      <c r="L88" s="21">
        <v>0.004690105614230128</v>
      </c>
      <c r="M88" s="21">
        <v>0.3583124884194923</v>
      </c>
      <c r="N88" s="25"/>
      <c r="P88" s="22"/>
    </row>
    <row r="89" spans="1:16" ht="12">
      <c r="A89" s="24">
        <v>42163</v>
      </c>
      <c r="B89" s="258"/>
      <c r="C89" s="25">
        <v>37263</v>
      </c>
      <c r="D89" s="25">
        <v>17552</v>
      </c>
      <c r="E89" s="25">
        <v>187</v>
      </c>
      <c r="F89" s="25">
        <v>405</v>
      </c>
      <c r="G89" s="25">
        <v>30928</v>
      </c>
      <c r="H89" s="25">
        <f aca="true" t="shared" si="12" ref="H89:H152">C89+D89+E89+F89+G89</f>
        <v>86335</v>
      </c>
      <c r="I89" s="21">
        <f aca="true" t="shared" si="13" ref="I89:I152">C89/H89</f>
        <v>0.43160942838941335</v>
      </c>
      <c r="J89" s="21">
        <f aca="true" t="shared" si="14" ref="J89:J152">D89/H89</f>
        <v>0.20330109457346382</v>
      </c>
      <c r="K89" s="21">
        <f aca="true" t="shared" si="15" ref="K89:K152">E89/H89</f>
        <v>0.002165981351711357</v>
      </c>
      <c r="L89" s="21">
        <f aca="true" t="shared" si="16" ref="L89:L152">F89/H89</f>
        <v>0.004691029130711762</v>
      </c>
      <c r="M89" s="21">
        <f>G89/H89</f>
        <v>0.3582324665546997</v>
      </c>
      <c r="N89" s="25"/>
      <c r="P89" s="22"/>
    </row>
    <row r="90" spans="1:16" ht="12">
      <c r="A90" s="24">
        <v>42159</v>
      </c>
      <c r="B90" s="258"/>
      <c r="C90" s="25">
        <v>37247</v>
      </c>
      <c r="D90" s="25">
        <v>17548</v>
      </c>
      <c r="E90" s="25">
        <v>185</v>
      </c>
      <c r="F90" s="25">
        <v>405</v>
      </c>
      <c r="G90" s="25">
        <v>30907</v>
      </c>
      <c r="H90" s="25">
        <f t="shared" si="12"/>
        <v>86292</v>
      </c>
      <c r="I90" s="21">
        <f t="shared" si="13"/>
        <v>0.43163908589440503</v>
      </c>
      <c r="J90" s="21">
        <f t="shared" si="14"/>
        <v>0.20335604691048997</v>
      </c>
      <c r="K90" s="21">
        <f t="shared" si="15"/>
        <v>0.002143883558151393</v>
      </c>
      <c r="L90" s="21">
        <f t="shared" si="16"/>
        <v>0.004693366708385482</v>
      </c>
      <c r="M90" s="21">
        <f aca="true" t="shared" si="17" ref="M90:M151">G90/H90</f>
        <v>0.35816761692856813</v>
      </c>
      <c r="N90" s="25"/>
      <c r="P90" s="22"/>
    </row>
    <row r="91" spans="1:16" ht="12">
      <c r="A91" s="24">
        <v>42153</v>
      </c>
      <c r="B91" s="258"/>
      <c r="C91" s="25">
        <v>37251</v>
      </c>
      <c r="D91" s="25">
        <v>17542</v>
      </c>
      <c r="E91" s="25">
        <v>185</v>
      </c>
      <c r="F91" s="25">
        <v>404</v>
      </c>
      <c r="G91" s="25">
        <v>30889</v>
      </c>
      <c r="H91" s="25">
        <f t="shared" si="12"/>
        <v>86271</v>
      </c>
      <c r="I91" s="21">
        <f t="shared" si="13"/>
        <v>0.431790520568905</v>
      </c>
      <c r="J91" s="21">
        <f t="shared" si="14"/>
        <v>0.20333599935088267</v>
      </c>
      <c r="K91" s="21">
        <f t="shared" si="15"/>
        <v>0.0021444054201295915</v>
      </c>
      <c r="L91" s="21">
        <f t="shared" si="16"/>
        <v>0.0046829177823370545</v>
      </c>
      <c r="M91" s="21">
        <f t="shared" si="17"/>
        <v>0.3580461568777457</v>
      </c>
      <c r="N91" s="25"/>
      <c r="P91" s="22"/>
    </row>
    <row r="92" spans="1:16" ht="12">
      <c r="A92" s="24">
        <v>42146</v>
      </c>
      <c r="B92" s="258"/>
      <c r="C92" s="25">
        <v>37243</v>
      </c>
      <c r="D92" s="25">
        <v>17539</v>
      </c>
      <c r="E92" s="25">
        <v>185</v>
      </c>
      <c r="F92" s="25">
        <v>400</v>
      </c>
      <c r="G92" s="25">
        <v>30877</v>
      </c>
      <c r="H92" s="25">
        <f t="shared" si="12"/>
        <v>86244</v>
      </c>
      <c r="I92" s="21">
        <f t="shared" si="13"/>
        <v>0.43183293910301007</v>
      </c>
      <c r="J92" s="21">
        <f t="shared" si="14"/>
        <v>0.20336487175919485</v>
      </c>
      <c r="K92" s="21">
        <f t="shared" si="15"/>
        <v>0.0021450767589629425</v>
      </c>
      <c r="L92" s="21">
        <f t="shared" si="16"/>
        <v>0.004638003803163118</v>
      </c>
      <c r="M92" s="21">
        <f t="shared" si="17"/>
        <v>0.35801910857566904</v>
      </c>
      <c r="N92" s="25"/>
      <c r="P92" s="22"/>
    </row>
    <row r="93" spans="1:16" ht="12">
      <c r="A93" s="24">
        <v>42139</v>
      </c>
      <c r="B93" s="258"/>
      <c r="C93" s="25">
        <v>37238</v>
      </c>
      <c r="D93" s="25">
        <v>17535</v>
      </c>
      <c r="E93" s="25">
        <v>184</v>
      </c>
      <c r="F93" s="25">
        <v>399</v>
      </c>
      <c r="G93" s="25">
        <v>30883</v>
      </c>
      <c r="H93" s="25">
        <f t="shared" si="12"/>
        <v>86239</v>
      </c>
      <c r="I93" s="21">
        <f t="shared" si="13"/>
        <v>0.43179999768086363</v>
      </c>
      <c r="J93" s="21">
        <f t="shared" si="14"/>
        <v>0.20333027980380106</v>
      </c>
      <c r="K93" s="21">
        <f t="shared" si="15"/>
        <v>0.002133605445332158</v>
      </c>
      <c r="L93" s="21">
        <f t="shared" si="16"/>
        <v>0.004626677025475713</v>
      </c>
      <c r="M93" s="21">
        <f t="shared" si="17"/>
        <v>0.35810944004452744</v>
      </c>
      <c r="N93" s="25"/>
      <c r="P93" s="22"/>
    </row>
    <row r="94" spans="1:16" ht="12">
      <c r="A94" s="24">
        <v>42132</v>
      </c>
      <c r="B94" s="258"/>
      <c r="C94" s="25">
        <v>37229</v>
      </c>
      <c r="D94" s="25">
        <v>17532</v>
      </c>
      <c r="E94" s="25">
        <v>184</v>
      </c>
      <c r="F94" s="25">
        <v>397</v>
      </c>
      <c r="G94" s="25">
        <v>30877</v>
      </c>
      <c r="H94" s="25">
        <f t="shared" si="12"/>
        <v>86219</v>
      </c>
      <c r="I94" s="21">
        <f t="shared" si="13"/>
        <v>0.43179577587306744</v>
      </c>
      <c r="J94" s="21">
        <f t="shared" si="14"/>
        <v>0.20334265069184287</v>
      </c>
      <c r="K94" s="21">
        <f t="shared" si="15"/>
        <v>0.002134100372307728</v>
      </c>
      <c r="L94" s="21">
        <f t="shared" si="16"/>
        <v>0.004604553520685696</v>
      </c>
      <c r="M94" s="21">
        <f t="shared" si="17"/>
        <v>0.3581229195420963</v>
      </c>
      <c r="N94" s="25"/>
      <c r="P94" s="22"/>
    </row>
    <row r="95" spans="1:16" ht="12">
      <c r="A95" s="24">
        <v>42125</v>
      </c>
      <c r="B95" s="258"/>
      <c r="C95" s="25">
        <v>37222</v>
      </c>
      <c r="D95" s="25">
        <v>17527</v>
      </c>
      <c r="E95" s="25">
        <v>184</v>
      </c>
      <c r="F95" s="25">
        <v>394</v>
      </c>
      <c r="G95" s="25">
        <v>30859</v>
      </c>
      <c r="H95" s="25">
        <f t="shared" si="12"/>
        <v>86186</v>
      </c>
      <c r="I95" s="21">
        <f t="shared" si="13"/>
        <v>0.4318798876847748</v>
      </c>
      <c r="J95" s="21">
        <f t="shared" si="14"/>
        <v>0.2033624950688047</v>
      </c>
      <c r="K95" s="21">
        <f t="shared" si="15"/>
        <v>0.0021349175040029705</v>
      </c>
      <c r="L95" s="21">
        <f t="shared" si="16"/>
        <v>0.004571508133571578</v>
      </c>
      <c r="M95" s="21">
        <f t="shared" si="17"/>
        <v>0.35805119160884596</v>
      </c>
      <c r="N95" s="25"/>
      <c r="P95" s="22"/>
    </row>
    <row r="96" spans="1:16" ht="12">
      <c r="A96" s="24">
        <v>42118</v>
      </c>
      <c r="B96" s="258"/>
      <c r="C96" s="25">
        <v>37218</v>
      </c>
      <c r="D96" s="25">
        <v>17531</v>
      </c>
      <c r="E96" s="25">
        <v>185</v>
      </c>
      <c r="F96" s="25">
        <v>391</v>
      </c>
      <c r="G96" s="25">
        <v>30848</v>
      </c>
      <c r="H96" s="25">
        <f t="shared" si="12"/>
        <v>86173</v>
      </c>
      <c r="I96" s="21">
        <f t="shared" si="13"/>
        <v>0.43189862253838207</v>
      </c>
      <c r="J96" s="21">
        <f t="shared" si="14"/>
        <v>0.20343959244775045</v>
      </c>
      <c r="K96" s="21">
        <f t="shared" si="15"/>
        <v>0.0021468441391155</v>
      </c>
      <c r="L96" s="21">
        <f t="shared" si="16"/>
        <v>0.004537384099427895</v>
      </c>
      <c r="M96" s="21">
        <f t="shared" si="17"/>
        <v>0.35797755677532406</v>
      </c>
      <c r="N96" s="25"/>
      <c r="P96" s="22"/>
    </row>
    <row r="97" spans="1:16" ht="12">
      <c r="A97" s="24">
        <v>42111</v>
      </c>
      <c r="B97" s="258"/>
      <c r="C97" s="25">
        <v>37232</v>
      </c>
      <c r="D97" s="25">
        <v>17534</v>
      </c>
      <c r="E97" s="25">
        <v>185</v>
      </c>
      <c r="F97" s="25">
        <v>391</v>
      </c>
      <c r="G97" s="25">
        <v>30837</v>
      </c>
      <c r="H97" s="25">
        <f t="shared" si="12"/>
        <v>86179</v>
      </c>
      <c r="I97" s="21">
        <f t="shared" si="13"/>
        <v>0.4320310052332935</v>
      </c>
      <c r="J97" s="21">
        <f t="shared" si="14"/>
        <v>0.2034602397335778</v>
      </c>
      <c r="K97" s="21">
        <f t="shared" si="15"/>
        <v>0.00214669467039534</v>
      </c>
      <c r="L97" s="21">
        <f t="shared" si="16"/>
        <v>0.004537068195267988</v>
      </c>
      <c r="M97" s="21">
        <f t="shared" si="17"/>
        <v>0.3578249921674654</v>
      </c>
      <c r="N97" s="25"/>
      <c r="P97" s="22"/>
    </row>
    <row r="98" spans="1:16" ht="12">
      <c r="A98" s="24">
        <v>42109</v>
      </c>
      <c r="B98" s="258"/>
      <c r="C98" s="25">
        <v>37244</v>
      </c>
      <c r="D98" s="25">
        <v>17539</v>
      </c>
      <c r="E98" s="25">
        <v>185</v>
      </c>
      <c r="F98" s="25">
        <v>391</v>
      </c>
      <c r="G98" s="25">
        <v>30846</v>
      </c>
      <c r="H98" s="25">
        <f t="shared" si="12"/>
        <v>86205</v>
      </c>
      <c r="I98" s="21">
        <f t="shared" si="13"/>
        <v>0.43203990487790733</v>
      </c>
      <c r="J98" s="21">
        <f t="shared" si="14"/>
        <v>0.20345687605127313</v>
      </c>
      <c r="K98" s="21">
        <f t="shared" si="15"/>
        <v>0.002146047213038687</v>
      </c>
      <c r="L98" s="21">
        <f t="shared" si="16"/>
        <v>0.004535699785395279</v>
      </c>
      <c r="M98" s="21">
        <f t="shared" si="17"/>
        <v>0.35782147207238557</v>
      </c>
      <c r="N98" s="25"/>
      <c r="P98" s="22"/>
    </row>
    <row r="99" spans="1:16" ht="12">
      <c r="A99" s="24">
        <v>42108</v>
      </c>
      <c r="B99" s="258"/>
      <c r="C99" s="25">
        <v>37241</v>
      </c>
      <c r="D99" s="25">
        <v>17538</v>
      </c>
      <c r="E99" s="25">
        <v>185</v>
      </c>
      <c r="F99" s="25">
        <v>391</v>
      </c>
      <c r="G99" s="25">
        <v>30852</v>
      </c>
      <c r="H99" s="25">
        <f t="shared" si="12"/>
        <v>86207</v>
      </c>
      <c r="I99" s="21">
        <f t="shared" si="13"/>
        <v>0.43199508160590205</v>
      </c>
      <c r="J99" s="21">
        <f t="shared" si="14"/>
        <v>0.20344055587133295</v>
      </c>
      <c r="K99" s="21">
        <f t="shared" si="15"/>
        <v>0.00214599742480309</v>
      </c>
      <c r="L99" s="21">
        <f t="shared" si="16"/>
        <v>0.004535594557286532</v>
      </c>
      <c r="M99" s="21">
        <f t="shared" si="17"/>
        <v>0.35788277054067535</v>
      </c>
      <c r="N99" s="25"/>
      <c r="P99" s="22"/>
    </row>
    <row r="100" spans="1:16" ht="12">
      <c r="A100" s="24">
        <v>42107</v>
      </c>
      <c r="B100" s="258"/>
      <c r="C100" s="25">
        <v>37247</v>
      </c>
      <c r="D100" s="25">
        <v>17537</v>
      </c>
      <c r="E100" s="25">
        <v>186</v>
      </c>
      <c r="F100" s="25">
        <v>392</v>
      </c>
      <c r="G100" s="25">
        <v>30849</v>
      </c>
      <c r="H100" s="25">
        <f t="shared" si="12"/>
        <v>86211</v>
      </c>
      <c r="I100" s="21">
        <f t="shared" si="13"/>
        <v>0.43204463467538945</v>
      </c>
      <c r="J100" s="21">
        <f t="shared" si="14"/>
        <v>0.2034195172309798</v>
      </c>
      <c r="K100" s="21">
        <f t="shared" si="15"/>
        <v>0.002157497303128371</v>
      </c>
      <c r="L100" s="21">
        <f t="shared" si="16"/>
        <v>0.004546983563582374</v>
      </c>
      <c r="M100" s="21">
        <f t="shared" si="17"/>
        <v>0.35783136722692</v>
      </c>
      <c r="N100" s="25"/>
      <c r="P100" s="22"/>
    </row>
    <row r="101" spans="1:16" ht="12">
      <c r="A101" s="24">
        <v>42104</v>
      </c>
      <c r="B101" s="258"/>
      <c r="C101" s="25">
        <v>37259</v>
      </c>
      <c r="D101" s="25">
        <v>17534</v>
      </c>
      <c r="E101" s="25">
        <v>186</v>
      </c>
      <c r="F101" s="25">
        <v>392</v>
      </c>
      <c r="G101" s="25">
        <v>30854</v>
      </c>
      <c r="H101" s="25">
        <f t="shared" si="12"/>
        <v>86225</v>
      </c>
      <c r="I101" s="21">
        <f t="shared" si="13"/>
        <v>0.43211365613221225</v>
      </c>
      <c r="J101" s="21">
        <f t="shared" si="14"/>
        <v>0.2033516961438098</v>
      </c>
      <c r="K101" s="21">
        <f t="shared" si="15"/>
        <v>0.0021571469991301826</v>
      </c>
      <c r="L101" s="21">
        <f t="shared" si="16"/>
        <v>0.004546245288489417</v>
      </c>
      <c r="M101" s="21">
        <f t="shared" si="17"/>
        <v>0.35783125543635835</v>
      </c>
      <c r="N101" s="25"/>
      <c r="P101" s="22"/>
    </row>
    <row r="102" spans="1:16" ht="12">
      <c r="A102" s="24">
        <v>42103</v>
      </c>
      <c r="B102" s="258"/>
      <c r="C102" s="25">
        <v>37257</v>
      </c>
      <c r="D102" s="25">
        <v>17540</v>
      </c>
      <c r="E102" s="25">
        <v>186</v>
      </c>
      <c r="F102" s="25">
        <v>391</v>
      </c>
      <c r="G102" s="25">
        <v>30841</v>
      </c>
      <c r="H102" s="25">
        <f t="shared" si="12"/>
        <v>86215</v>
      </c>
      <c r="I102" s="21">
        <f t="shared" si="13"/>
        <v>0.43214057878559414</v>
      </c>
      <c r="J102" s="21">
        <f t="shared" si="14"/>
        <v>0.20344487618163892</v>
      </c>
      <c r="K102" s="21">
        <f t="shared" si="15"/>
        <v>0.0021573972046627617</v>
      </c>
      <c r="L102" s="21">
        <f t="shared" si="16"/>
        <v>0.0045351736936727945</v>
      </c>
      <c r="M102" s="21">
        <f t="shared" si="17"/>
        <v>0.35772197413443135</v>
      </c>
      <c r="N102" s="25"/>
      <c r="P102" s="22"/>
    </row>
    <row r="103" spans="1:16" ht="12">
      <c r="A103" s="24">
        <v>42102</v>
      </c>
      <c r="B103" s="258"/>
      <c r="C103" s="25">
        <v>37259</v>
      </c>
      <c r="D103" s="25">
        <v>17536</v>
      </c>
      <c r="E103" s="25">
        <v>186</v>
      </c>
      <c r="F103" s="25">
        <v>391</v>
      </c>
      <c r="G103" s="25">
        <v>30844</v>
      </c>
      <c r="H103" s="25">
        <f t="shared" si="12"/>
        <v>86216</v>
      </c>
      <c r="I103" s="21">
        <f t="shared" si="13"/>
        <v>0.432158764034518</v>
      </c>
      <c r="J103" s="21">
        <f t="shared" si="14"/>
        <v>0.20339612136958338</v>
      </c>
      <c r="K103" s="21">
        <f t="shared" si="15"/>
        <v>0.002157372181497634</v>
      </c>
      <c r="L103" s="21">
        <f t="shared" si="16"/>
        <v>0.004535121091212768</v>
      </c>
      <c r="M103" s="21">
        <f t="shared" si="17"/>
        <v>0.35775262132318825</v>
      </c>
      <c r="N103" s="25"/>
      <c r="P103" s="22"/>
    </row>
    <row r="104" spans="1:16" ht="12">
      <c r="A104" s="24">
        <v>42097</v>
      </c>
      <c r="B104" s="258"/>
      <c r="C104" s="25">
        <v>37427</v>
      </c>
      <c r="D104" s="25">
        <v>17635</v>
      </c>
      <c r="E104" s="25">
        <v>187</v>
      </c>
      <c r="F104" s="25">
        <v>391</v>
      </c>
      <c r="G104" s="25">
        <v>31145</v>
      </c>
      <c r="H104" s="25">
        <f t="shared" si="12"/>
        <v>86785</v>
      </c>
      <c r="I104" s="21">
        <f t="shared" si="13"/>
        <v>0.43126116264331393</v>
      </c>
      <c r="J104" s="21">
        <f t="shared" si="14"/>
        <v>0.20320331854583165</v>
      </c>
      <c r="K104" s="21">
        <f t="shared" si="15"/>
        <v>0.0021547502448579824</v>
      </c>
      <c r="L104" s="21">
        <f t="shared" si="16"/>
        <v>0.0045053868756121445</v>
      </c>
      <c r="M104" s="21">
        <f t="shared" si="17"/>
        <v>0.3588753816903843</v>
      </c>
      <c r="N104" s="25"/>
      <c r="P104" s="22"/>
    </row>
    <row r="105" spans="1:16" ht="12">
      <c r="A105" s="24">
        <v>42094</v>
      </c>
      <c r="B105" s="258" t="s">
        <v>257</v>
      </c>
      <c r="C105" s="25">
        <v>37466</v>
      </c>
      <c r="D105" s="25">
        <v>17661</v>
      </c>
      <c r="E105" s="25">
        <v>188</v>
      </c>
      <c r="F105" s="25">
        <v>391</v>
      </c>
      <c r="G105" s="25">
        <v>31228</v>
      </c>
      <c r="H105" s="25">
        <f t="shared" si="12"/>
        <v>86934</v>
      </c>
      <c r="I105" s="21">
        <f t="shared" si="13"/>
        <v>0.4309706213909403</v>
      </c>
      <c r="J105" s="21">
        <f t="shared" si="14"/>
        <v>0.20315411691628132</v>
      </c>
      <c r="K105" s="21">
        <f t="shared" si="15"/>
        <v>0.002162560103066694</v>
      </c>
      <c r="L105" s="21">
        <f t="shared" si="16"/>
        <v>0.0044976648952078585</v>
      </c>
      <c r="M105" s="21">
        <f t="shared" si="17"/>
        <v>0.3592150366945039</v>
      </c>
      <c r="N105" s="25"/>
      <c r="P105" s="22"/>
    </row>
    <row r="106" spans="1:16" ht="12">
      <c r="A106" s="24">
        <v>42093</v>
      </c>
      <c r="B106" s="258"/>
      <c r="C106" s="25">
        <v>37571</v>
      </c>
      <c r="D106" s="25">
        <v>17719</v>
      </c>
      <c r="E106" s="25">
        <v>189</v>
      </c>
      <c r="F106" s="25">
        <v>393</v>
      </c>
      <c r="G106" s="25">
        <v>31371</v>
      </c>
      <c r="H106" s="25">
        <f t="shared" si="12"/>
        <v>87243</v>
      </c>
      <c r="I106" s="21">
        <f t="shared" si="13"/>
        <v>0.4306477310500556</v>
      </c>
      <c r="J106" s="21">
        <f t="shared" si="14"/>
        <v>0.20309938906273284</v>
      </c>
      <c r="K106" s="21">
        <f t="shared" si="15"/>
        <v>0.0021663629173687285</v>
      </c>
      <c r="L106" s="21">
        <f t="shared" si="16"/>
        <v>0.004504659399607991</v>
      </c>
      <c r="M106" s="21">
        <f t="shared" si="17"/>
        <v>0.35958185757023486</v>
      </c>
      <c r="N106" s="25"/>
      <c r="P106" s="22"/>
    </row>
    <row r="107" spans="1:16" ht="12">
      <c r="A107" s="24">
        <v>42090</v>
      </c>
      <c r="B107" s="258" t="s">
        <v>258</v>
      </c>
      <c r="C107" s="25">
        <v>37708</v>
      </c>
      <c r="D107" s="25">
        <v>17777</v>
      </c>
      <c r="E107" s="25">
        <v>189</v>
      </c>
      <c r="F107" s="25">
        <v>394</v>
      </c>
      <c r="G107" s="25">
        <v>31514</v>
      </c>
      <c r="H107" s="25">
        <f t="shared" si="12"/>
        <v>87582</v>
      </c>
      <c r="I107" s="21">
        <f t="shared" si="13"/>
        <v>0.4305450891735745</v>
      </c>
      <c r="J107" s="21">
        <f t="shared" si="14"/>
        <v>0.20297549724829303</v>
      </c>
      <c r="K107" s="21">
        <f t="shared" si="15"/>
        <v>0.002157977666643831</v>
      </c>
      <c r="L107" s="21">
        <f t="shared" si="16"/>
        <v>0.004498641273321002</v>
      </c>
      <c r="M107" s="21">
        <f t="shared" si="17"/>
        <v>0.3598227946381677</v>
      </c>
      <c r="N107" s="25"/>
      <c r="P107" s="22"/>
    </row>
    <row r="108" spans="1:16" ht="12">
      <c r="A108" s="24">
        <v>42083</v>
      </c>
      <c r="B108" s="258"/>
      <c r="C108" s="25">
        <v>38005</v>
      </c>
      <c r="D108" s="25">
        <v>17914</v>
      </c>
      <c r="E108" s="25">
        <v>190</v>
      </c>
      <c r="F108" s="25">
        <v>397</v>
      </c>
      <c r="G108" s="25">
        <v>31751</v>
      </c>
      <c r="H108" s="25">
        <f t="shared" si="12"/>
        <v>88257</v>
      </c>
      <c r="I108" s="21">
        <f t="shared" si="13"/>
        <v>0.430617401452576</v>
      </c>
      <c r="J108" s="21">
        <f t="shared" si="14"/>
        <v>0.20297540138459272</v>
      </c>
      <c r="K108" s="21">
        <f t="shared" si="15"/>
        <v>0.0021528037436124047</v>
      </c>
      <c r="L108" s="21">
        <f t="shared" si="16"/>
        <v>0.004498226769548024</v>
      </c>
      <c r="M108" s="21">
        <f t="shared" si="17"/>
        <v>0.35975616664967086</v>
      </c>
      <c r="N108" s="25"/>
      <c r="P108" s="22"/>
    </row>
    <row r="109" spans="1:16" ht="12">
      <c r="A109" s="24">
        <v>42076</v>
      </c>
      <c r="B109" s="258"/>
      <c r="C109" s="25">
        <v>37998</v>
      </c>
      <c r="D109" s="25">
        <v>17909</v>
      </c>
      <c r="E109" s="25">
        <v>190</v>
      </c>
      <c r="F109" s="25">
        <v>397</v>
      </c>
      <c r="G109" s="25">
        <v>31719</v>
      </c>
      <c r="H109" s="25">
        <f t="shared" si="12"/>
        <v>88213</v>
      </c>
      <c r="I109" s="21">
        <f t="shared" si="13"/>
        <v>0.43075283688345256</v>
      </c>
      <c r="J109" s="21">
        <f t="shared" si="14"/>
        <v>0.20301996304399578</v>
      </c>
      <c r="K109" s="21">
        <f t="shared" si="15"/>
        <v>0.0021538775463933887</v>
      </c>
      <c r="L109" s="21">
        <f t="shared" si="16"/>
        <v>0.004500470452200923</v>
      </c>
      <c r="M109" s="21">
        <f t="shared" si="17"/>
        <v>0.35957285207395734</v>
      </c>
      <c r="N109" s="25"/>
      <c r="P109" s="22"/>
    </row>
    <row r="110" spans="1:16" ht="12">
      <c r="A110" s="24">
        <v>42072</v>
      </c>
      <c r="B110" s="258"/>
      <c r="C110" s="25">
        <v>37997</v>
      </c>
      <c r="D110" s="25">
        <v>17901</v>
      </c>
      <c r="E110" s="25">
        <v>186</v>
      </c>
      <c r="F110" s="25">
        <v>397</v>
      </c>
      <c r="G110" s="25">
        <v>31701</v>
      </c>
      <c r="H110" s="25">
        <f t="shared" si="12"/>
        <v>88182</v>
      </c>
      <c r="I110" s="21">
        <f t="shared" si="13"/>
        <v>0.430892925993967</v>
      </c>
      <c r="J110" s="21">
        <f t="shared" si="14"/>
        <v>0.2030006123698714</v>
      </c>
      <c r="K110" s="21">
        <f t="shared" si="15"/>
        <v>0.002109274001496904</v>
      </c>
      <c r="L110" s="21">
        <f t="shared" si="16"/>
        <v>0.004502052573087478</v>
      </c>
      <c r="M110" s="21">
        <f t="shared" si="17"/>
        <v>0.3594951350615772</v>
      </c>
      <c r="N110" s="25"/>
      <c r="P110" s="22"/>
    </row>
    <row r="111" spans="1:16" ht="12">
      <c r="A111" s="24">
        <v>42067</v>
      </c>
      <c r="B111" s="258"/>
      <c r="C111" s="25">
        <v>37992</v>
      </c>
      <c r="D111" s="25">
        <v>17898</v>
      </c>
      <c r="E111" s="25">
        <v>185</v>
      </c>
      <c r="F111" s="25">
        <v>396</v>
      </c>
      <c r="G111" s="25">
        <v>31687</v>
      </c>
      <c r="H111" s="25">
        <f t="shared" si="12"/>
        <v>88158</v>
      </c>
      <c r="I111" s="21">
        <f t="shared" si="13"/>
        <v>0.43095351527938475</v>
      </c>
      <c r="J111" s="21">
        <f t="shared" si="14"/>
        <v>0.20302184713809296</v>
      </c>
      <c r="K111" s="21">
        <f t="shared" si="15"/>
        <v>0.0020985049570090065</v>
      </c>
      <c r="L111" s="21">
        <f t="shared" si="16"/>
        <v>0.004491934935003062</v>
      </c>
      <c r="M111" s="21">
        <f t="shared" si="17"/>
        <v>0.3594341976905102</v>
      </c>
      <c r="N111" s="25"/>
      <c r="P111" s="22"/>
    </row>
    <row r="112" spans="1:16" ht="12">
      <c r="A112" s="24">
        <v>42062</v>
      </c>
      <c r="B112" s="258"/>
      <c r="C112" s="25">
        <v>37998</v>
      </c>
      <c r="D112" s="25">
        <v>17898</v>
      </c>
      <c r="E112" s="25">
        <v>185</v>
      </c>
      <c r="F112" s="25">
        <v>395</v>
      </c>
      <c r="G112" s="25">
        <v>31675</v>
      </c>
      <c r="H112" s="25">
        <f t="shared" si="12"/>
        <v>88151</v>
      </c>
      <c r="I112" s="21">
        <f t="shared" si="13"/>
        <v>0.43105580197615456</v>
      </c>
      <c r="J112" s="21">
        <f t="shared" si="14"/>
        <v>0.20303796893966036</v>
      </c>
      <c r="K112" s="21">
        <f t="shared" si="15"/>
        <v>0.0020986715975995734</v>
      </c>
      <c r="L112" s="21">
        <f t="shared" si="16"/>
        <v>0.004480947465145035</v>
      </c>
      <c r="M112" s="21">
        <f t="shared" si="17"/>
        <v>0.3593266100214405</v>
      </c>
      <c r="N112" s="25"/>
      <c r="P112" s="22"/>
    </row>
    <row r="113" spans="1:16" ht="12">
      <c r="A113" s="24">
        <v>42055</v>
      </c>
      <c r="B113" s="258"/>
      <c r="C113" s="25">
        <v>37994</v>
      </c>
      <c r="D113" s="25">
        <v>17889</v>
      </c>
      <c r="E113" s="25">
        <v>183</v>
      </c>
      <c r="F113" s="25">
        <v>394</v>
      </c>
      <c r="G113" s="25">
        <v>31671</v>
      </c>
      <c r="H113" s="25">
        <f t="shared" si="12"/>
        <v>88131</v>
      </c>
      <c r="I113" s="21">
        <f t="shared" si="13"/>
        <v>0.4311082366023306</v>
      </c>
      <c r="J113" s="21">
        <f t="shared" si="14"/>
        <v>0.2029819246349185</v>
      </c>
      <c r="K113" s="21">
        <f t="shared" si="15"/>
        <v>0.0020764543690642337</v>
      </c>
      <c r="L113" s="21">
        <f t="shared" si="16"/>
        <v>0.004470617603340481</v>
      </c>
      <c r="M113" s="21">
        <f t="shared" si="17"/>
        <v>0.3593627667903462</v>
      </c>
      <c r="N113" s="25"/>
      <c r="P113" s="22"/>
    </row>
    <row r="114" spans="1:16" ht="12">
      <c r="A114" s="24">
        <v>42053</v>
      </c>
      <c r="B114" s="258"/>
      <c r="C114" s="25">
        <v>37993</v>
      </c>
      <c r="D114" s="25">
        <v>17890</v>
      </c>
      <c r="E114" s="25">
        <v>183</v>
      </c>
      <c r="F114" s="25">
        <v>394</v>
      </c>
      <c r="G114" s="25">
        <v>31664</v>
      </c>
      <c r="H114" s="25">
        <f t="shared" si="12"/>
        <v>88124</v>
      </c>
      <c r="I114" s="21">
        <f t="shared" si="13"/>
        <v>0.43113113340293224</v>
      </c>
      <c r="J114" s="21">
        <f t="shared" si="14"/>
        <v>0.20300939585130043</v>
      </c>
      <c r="K114" s="21">
        <f t="shared" si="15"/>
        <v>0.0020766193091552813</v>
      </c>
      <c r="L114" s="21">
        <f t="shared" si="16"/>
        <v>0.004470972720257819</v>
      </c>
      <c r="M114" s="21">
        <f t="shared" si="17"/>
        <v>0.3593118787163542</v>
      </c>
      <c r="N114" s="25"/>
      <c r="P114" s="22"/>
    </row>
    <row r="115" spans="1:16" ht="12">
      <c r="A115" s="24">
        <v>42046</v>
      </c>
      <c r="B115" s="258"/>
      <c r="C115" s="25">
        <v>37989</v>
      </c>
      <c r="D115" s="25">
        <v>17884</v>
      </c>
      <c r="E115" s="25">
        <v>182</v>
      </c>
      <c r="F115" s="25">
        <v>393</v>
      </c>
      <c r="G115" s="25">
        <v>31644</v>
      </c>
      <c r="H115" s="25">
        <f t="shared" si="12"/>
        <v>88092</v>
      </c>
      <c r="I115" s="21">
        <f t="shared" si="13"/>
        <v>0.43124233755619124</v>
      </c>
      <c r="J115" s="21">
        <f t="shared" si="14"/>
        <v>0.20301502974163374</v>
      </c>
      <c r="K115" s="21">
        <f t="shared" si="15"/>
        <v>0.0020660218862098715</v>
      </c>
      <c r="L115" s="21">
        <f t="shared" si="16"/>
        <v>0.004461245061980657</v>
      </c>
      <c r="M115" s="21">
        <f t="shared" si="17"/>
        <v>0.3592153657539845</v>
      </c>
      <c r="N115" s="25"/>
      <c r="P115" s="22"/>
    </row>
    <row r="116" spans="1:16" ht="12">
      <c r="A116" s="24">
        <v>42034</v>
      </c>
      <c r="B116" s="258"/>
      <c r="C116" s="25">
        <v>37994</v>
      </c>
      <c r="D116" s="25">
        <v>17887</v>
      </c>
      <c r="E116" s="25">
        <v>183</v>
      </c>
      <c r="F116" s="25">
        <v>390</v>
      </c>
      <c r="G116" s="25">
        <v>31613</v>
      </c>
      <c r="H116" s="25">
        <f t="shared" si="12"/>
        <v>88067</v>
      </c>
      <c r="I116" s="21">
        <f t="shared" si="13"/>
        <v>0.4314215313340979</v>
      </c>
      <c r="J116" s="21">
        <f t="shared" si="14"/>
        <v>0.20310672556122045</v>
      </c>
      <c r="K116" s="21">
        <f t="shared" si="15"/>
        <v>0.0020779633687987554</v>
      </c>
      <c r="L116" s="21">
        <f t="shared" si="16"/>
        <v>0.004428446523669479</v>
      </c>
      <c r="M116" s="21">
        <f t="shared" si="17"/>
        <v>0.3589653332122134</v>
      </c>
      <c r="N116" s="25"/>
      <c r="P116" s="22"/>
    </row>
    <row r="117" spans="1:16" ht="12">
      <c r="A117" s="24">
        <v>42026</v>
      </c>
      <c r="B117" s="258"/>
      <c r="C117" s="25">
        <v>37991</v>
      </c>
      <c r="D117" s="25">
        <v>17884</v>
      </c>
      <c r="E117" s="25">
        <v>182</v>
      </c>
      <c r="F117" s="25">
        <v>388</v>
      </c>
      <c r="G117" s="25">
        <v>31593</v>
      </c>
      <c r="H117" s="25">
        <f t="shared" si="12"/>
        <v>88038</v>
      </c>
      <c r="I117" s="21">
        <f t="shared" si="13"/>
        <v>0.4315295667779822</v>
      </c>
      <c r="J117" s="21">
        <f t="shared" si="14"/>
        <v>0.20313955337467912</v>
      </c>
      <c r="K117" s="21">
        <f t="shared" si="15"/>
        <v>0.002067289125150503</v>
      </c>
      <c r="L117" s="21">
        <f t="shared" si="16"/>
        <v>0.004407187805265908</v>
      </c>
      <c r="M117" s="21">
        <f t="shared" si="17"/>
        <v>0.3588564029169222</v>
      </c>
      <c r="N117" s="25"/>
      <c r="P117" s="22"/>
    </row>
    <row r="118" spans="1:16" ht="12">
      <c r="A118" s="24">
        <v>42019</v>
      </c>
      <c r="B118" s="258" t="s">
        <v>56</v>
      </c>
      <c r="C118" s="25">
        <v>37995</v>
      </c>
      <c r="D118" s="25">
        <v>17882</v>
      </c>
      <c r="E118" s="25">
        <v>180</v>
      </c>
      <c r="F118" s="25">
        <v>389</v>
      </c>
      <c r="G118" s="25">
        <v>31583</v>
      </c>
      <c r="H118" s="25">
        <f t="shared" si="12"/>
        <v>88029</v>
      </c>
      <c r="I118" s="21">
        <f t="shared" si="13"/>
        <v>0.4316191255154551</v>
      </c>
      <c r="J118" s="21">
        <f t="shared" si="14"/>
        <v>0.2031376023810335</v>
      </c>
      <c r="K118" s="21">
        <f t="shared" si="15"/>
        <v>0.0020447806972702176</v>
      </c>
      <c r="L118" s="21">
        <f t="shared" si="16"/>
        <v>0.004418998284656193</v>
      </c>
      <c r="M118" s="21">
        <f t="shared" si="17"/>
        <v>0.3587794931215849</v>
      </c>
      <c r="N118" s="25"/>
      <c r="P118" s="22"/>
    </row>
    <row r="119" spans="1:16" ht="12">
      <c r="A119" s="24">
        <v>42011</v>
      </c>
      <c r="B119" s="258"/>
      <c r="C119" s="25">
        <v>39061</v>
      </c>
      <c r="D119" s="25">
        <v>18397</v>
      </c>
      <c r="E119" s="25">
        <v>190</v>
      </c>
      <c r="F119" s="25">
        <v>395</v>
      </c>
      <c r="G119" s="25">
        <v>32643</v>
      </c>
      <c r="H119" s="25">
        <f t="shared" si="12"/>
        <v>90686</v>
      </c>
      <c r="I119" s="21">
        <f t="shared" si="13"/>
        <v>0.43072800652801974</v>
      </c>
      <c r="J119" s="21">
        <f t="shared" si="14"/>
        <v>0.20286483029354035</v>
      </c>
      <c r="K119" s="21">
        <f t="shared" si="15"/>
        <v>0.002095141477185012</v>
      </c>
      <c r="L119" s="21">
        <f t="shared" si="16"/>
        <v>0.004355688860463578</v>
      </c>
      <c r="M119" s="21">
        <f t="shared" si="17"/>
        <v>0.3599563328407913</v>
      </c>
      <c r="N119" s="25"/>
      <c r="P119" s="22"/>
    </row>
    <row r="120" spans="1:16" ht="12">
      <c r="A120" s="24">
        <v>42004</v>
      </c>
      <c r="B120" s="258"/>
      <c r="C120" s="25">
        <v>39081</v>
      </c>
      <c r="D120" s="25">
        <v>18403</v>
      </c>
      <c r="E120" s="25">
        <v>188</v>
      </c>
      <c r="F120" s="25">
        <v>394</v>
      </c>
      <c r="G120" s="25">
        <v>32653</v>
      </c>
      <c r="H120" s="25">
        <f t="shared" si="12"/>
        <v>90719</v>
      </c>
      <c r="I120" s="21">
        <f t="shared" si="13"/>
        <v>0.43079178562373927</v>
      </c>
      <c r="J120" s="21">
        <f t="shared" si="14"/>
        <v>0.20285717435156914</v>
      </c>
      <c r="K120" s="21">
        <f t="shared" si="15"/>
        <v>0.0020723332488232897</v>
      </c>
      <c r="L120" s="21">
        <f t="shared" si="16"/>
        <v>0.004343081383172213</v>
      </c>
      <c r="M120" s="21">
        <f t="shared" si="17"/>
        <v>0.35993562539269613</v>
      </c>
      <c r="N120" s="25"/>
      <c r="P120" s="22"/>
    </row>
    <row r="121" spans="1:16" ht="12">
      <c r="A121" s="24">
        <v>41997</v>
      </c>
      <c r="B121" s="258"/>
      <c r="C121" s="25">
        <v>39094</v>
      </c>
      <c r="D121" s="25">
        <v>18405</v>
      </c>
      <c r="E121" s="25">
        <v>188</v>
      </c>
      <c r="F121" s="25">
        <v>393</v>
      </c>
      <c r="G121" s="25">
        <v>32639</v>
      </c>
      <c r="H121" s="25">
        <f t="shared" si="12"/>
        <v>90719</v>
      </c>
      <c r="I121" s="21">
        <f t="shared" si="13"/>
        <v>0.43093508526328556</v>
      </c>
      <c r="J121" s="21">
        <f t="shared" si="14"/>
        <v>0.20287922044996087</v>
      </c>
      <c r="K121" s="21">
        <f t="shared" si="15"/>
        <v>0.0020723332488232897</v>
      </c>
      <c r="L121" s="21">
        <f t="shared" si="16"/>
        <v>0.004332058333976345</v>
      </c>
      <c r="M121" s="21">
        <f t="shared" si="17"/>
        <v>0.359781302703954</v>
      </c>
      <c r="N121" s="25"/>
      <c r="P121" s="22"/>
    </row>
    <row r="122" spans="1:16" ht="12">
      <c r="A122" s="24">
        <v>41992</v>
      </c>
      <c r="B122" s="258"/>
      <c r="C122" s="25">
        <v>39093</v>
      </c>
      <c r="D122" s="25">
        <v>18406</v>
      </c>
      <c r="E122" s="25">
        <v>189</v>
      </c>
      <c r="F122" s="25">
        <v>392</v>
      </c>
      <c r="G122" s="25">
        <v>32625</v>
      </c>
      <c r="H122" s="25">
        <f t="shared" si="12"/>
        <v>90705</v>
      </c>
      <c r="I122" s="21">
        <f t="shared" si="13"/>
        <v>0.4309905738382669</v>
      </c>
      <c r="J122" s="21">
        <f t="shared" si="14"/>
        <v>0.2029215588997299</v>
      </c>
      <c r="K122" s="21">
        <f t="shared" si="15"/>
        <v>0.0020836778567884903</v>
      </c>
      <c r="L122" s="21">
        <f t="shared" si="16"/>
        <v>0.0043217022214872385</v>
      </c>
      <c r="M122" s="21">
        <f t="shared" si="17"/>
        <v>0.3596824871837275</v>
      </c>
      <c r="N122" s="25"/>
      <c r="P122" s="22"/>
    </row>
    <row r="123" spans="1:16" ht="12">
      <c r="A123" s="24">
        <v>41984</v>
      </c>
      <c r="B123" s="258"/>
      <c r="C123" s="25">
        <v>39153</v>
      </c>
      <c r="D123" s="25">
        <v>18416</v>
      </c>
      <c r="E123" s="25">
        <v>188</v>
      </c>
      <c r="F123" s="25">
        <v>391</v>
      </c>
      <c r="G123" s="25">
        <v>32656</v>
      </c>
      <c r="H123" s="25">
        <f t="shared" si="12"/>
        <v>90804</v>
      </c>
      <c r="I123" s="21">
        <f t="shared" si="13"/>
        <v>0.4311814457512885</v>
      </c>
      <c r="J123" s="21">
        <f t="shared" si="14"/>
        <v>0.202810448878904</v>
      </c>
      <c r="K123" s="21">
        <f t="shared" si="15"/>
        <v>0.002070393374741201</v>
      </c>
      <c r="L123" s="21">
        <f t="shared" si="16"/>
        <v>0.004305977710233029</v>
      </c>
      <c r="M123" s="21">
        <f t="shared" si="17"/>
        <v>0.35963173428483325</v>
      </c>
      <c r="N123" s="25"/>
      <c r="P123" s="22"/>
    </row>
    <row r="124" spans="1:16" ht="12">
      <c r="A124" s="24">
        <v>41976</v>
      </c>
      <c r="B124" s="258"/>
      <c r="C124" s="25">
        <v>39180</v>
      </c>
      <c r="D124" s="25">
        <v>18387</v>
      </c>
      <c r="E124" s="25">
        <v>184</v>
      </c>
      <c r="F124" s="25">
        <v>381</v>
      </c>
      <c r="G124" s="25">
        <v>32561</v>
      </c>
      <c r="H124" s="25">
        <f t="shared" si="12"/>
        <v>90693</v>
      </c>
      <c r="I124" s="21">
        <f t="shared" si="13"/>
        <v>0.4320068803546029</v>
      </c>
      <c r="J124" s="21">
        <f t="shared" si="14"/>
        <v>0.20273891038999703</v>
      </c>
      <c r="K124" s="21">
        <f t="shared" si="15"/>
        <v>0.002028822511108906</v>
      </c>
      <c r="L124" s="21">
        <f t="shared" si="16"/>
        <v>0.004200985743111375</v>
      </c>
      <c r="M124" s="21">
        <f t="shared" si="17"/>
        <v>0.3590244010011798</v>
      </c>
      <c r="N124" s="25"/>
      <c r="P124" s="22"/>
    </row>
    <row r="125" spans="1:16" ht="12">
      <c r="A125" s="24">
        <v>41957</v>
      </c>
      <c r="B125" s="258" t="s">
        <v>266</v>
      </c>
      <c r="C125" s="25">
        <v>39191</v>
      </c>
      <c r="D125" s="25">
        <v>18418</v>
      </c>
      <c r="E125" s="25">
        <v>184</v>
      </c>
      <c r="F125" s="25">
        <v>381</v>
      </c>
      <c r="G125" s="25">
        <v>32596</v>
      </c>
      <c r="H125" s="25">
        <f t="shared" si="12"/>
        <v>90770</v>
      </c>
      <c r="I125" s="21">
        <f t="shared" si="13"/>
        <v>0.4317615952407183</v>
      </c>
      <c r="J125" s="21">
        <f t="shared" si="14"/>
        <v>0.20290844992839044</v>
      </c>
      <c r="K125" s="21">
        <f t="shared" si="15"/>
        <v>0.00202710146524182</v>
      </c>
      <c r="L125" s="21">
        <f t="shared" si="16"/>
        <v>0.0041974220557452905</v>
      </c>
      <c r="M125" s="21">
        <f t="shared" si="17"/>
        <v>0.35910543130990413</v>
      </c>
      <c r="N125" s="25"/>
      <c r="P125" s="22"/>
    </row>
    <row r="126" spans="1:16" ht="12">
      <c r="A126" s="24">
        <v>41945</v>
      </c>
      <c r="B126" s="258" t="s">
        <v>262</v>
      </c>
      <c r="C126" s="25">
        <v>38919</v>
      </c>
      <c r="D126" s="25">
        <v>18282</v>
      </c>
      <c r="E126" s="25">
        <v>181</v>
      </c>
      <c r="F126" s="25">
        <v>369</v>
      </c>
      <c r="G126" s="25">
        <v>31781</v>
      </c>
      <c r="H126" s="25">
        <f t="shared" si="12"/>
        <v>89532</v>
      </c>
      <c r="I126" s="21">
        <f t="shared" si="13"/>
        <v>0.4346937407854175</v>
      </c>
      <c r="J126" s="21">
        <f t="shared" si="14"/>
        <v>0.2041951481034714</v>
      </c>
      <c r="K126" s="21">
        <f t="shared" si="15"/>
        <v>0.002021623553589778</v>
      </c>
      <c r="L126" s="21">
        <f t="shared" si="16"/>
        <v>0.004121431443506233</v>
      </c>
      <c r="M126" s="21">
        <f t="shared" si="17"/>
        <v>0.3549680561140151</v>
      </c>
      <c r="N126" s="25"/>
      <c r="P126" s="22"/>
    </row>
    <row r="127" spans="1:16" ht="12">
      <c r="A127" s="24">
        <v>41944</v>
      </c>
      <c r="B127" s="258"/>
      <c r="C127" s="25">
        <v>38905</v>
      </c>
      <c r="D127" s="25">
        <v>18282</v>
      </c>
      <c r="E127" s="25">
        <v>180</v>
      </c>
      <c r="F127" s="25">
        <v>369</v>
      </c>
      <c r="G127" s="25">
        <v>31762</v>
      </c>
      <c r="H127" s="25">
        <f t="shared" si="12"/>
        <v>89498</v>
      </c>
      <c r="I127" s="21">
        <f t="shared" si="13"/>
        <v>0.4347024514514291</v>
      </c>
      <c r="J127" s="21">
        <f t="shared" si="14"/>
        <v>0.2042727211781269</v>
      </c>
      <c r="K127" s="21">
        <f t="shared" si="15"/>
        <v>0.0020112181277793916</v>
      </c>
      <c r="L127" s="21">
        <f t="shared" si="16"/>
        <v>0.004122997161947753</v>
      </c>
      <c r="M127" s="21">
        <f t="shared" si="17"/>
        <v>0.35489061208071687</v>
      </c>
      <c r="N127" s="25"/>
      <c r="P127" s="22"/>
    </row>
    <row r="128" spans="1:16" ht="12">
      <c r="A128" s="24">
        <v>41943</v>
      </c>
      <c r="B128" s="258"/>
      <c r="C128" s="25">
        <v>38897</v>
      </c>
      <c r="D128" s="25">
        <v>18279</v>
      </c>
      <c r="E128" s="25">
        <v>180</v>
      </c>
      <c r="F128" s="25">
        <v>369</v>
      </c>
      <c r="G128" s="25">
        <v>31746</v>
      </c>
      <c r="H128" s="25">
        <f t="shared" si="12"/>
        <v>89471</v>
      </c>
      <c r="I128" s="21">
        <f t="shared" si="13"/>
        <v>0.43474421879715214</v>
      </c>
      <c r="J128" s="21">
        <f t="shared" si="14"/>
        <v>0.20430083490740017</v>
      </c>
      <c r="K128" s="21">
        <f t="shared" si="15"/>
        <v>0.002011825060634172</v>
      </c>
      <c r="L128" s="21">
        <f t="shared" si="16"/>
        <v>0.004124241374300053</v>
      </c>
      <c r="M128" s="21">
        <f t="shared" si="17"/>
        <v>0.35481887986051347</v>
      </c>
      <c r="N128" s="25"/>
      <c r="P128" s="22"/>
    </row>
    <row r="129" spans="1:16" ht="12">
      <c r="A129" s="24">
        <v>41942</v>
      </c>
      <c r="B129" s="258"/>
      <c r="C129" s="25">
        <v>38876</v>
      </c>
      <c r="D129" s="25">
        <v>18272</v>
      </c>
      <c r="E129" s="25">
        <v>180</v>
      </c>
      <c r="F129" s="25">
        <v>369</v>
      </c>
      <c r="G129" s="25">
        <v>31735</v>
      </c>
      <c r="H129" s="25">
        <f t="shared" si="12"/>
        <v>89432</v>
      </c>
      <c r="I129" s="21">
        <f t="shared" si="13"/>
        <v>0.4346989891761338</v>
      </c>
      <c r="J129" s="21">
        <f t="shared" si="14"/>
        <v>0.20431165578316487</v>
      </c>
      <c r="K129" s="21">
        <f t="shared" si="15"/>
        <v>0.0020127023884068344</v>
      </c>
      <c r="L129" s="21">
        <f t="shared" si="16"/>
        <v>0.00412603989623401</v>
      </c>
      <c r="M129" s="21">
        <f t="shared" si="17"/>
        <v>0.35485061275606045</v>
      </c>
      <c r="N129" s="25"/>
      <c r="P129" s="22"/>
    </row>
    <row r="130" spans="1:16" ht="12">
      <c r="A130" s="24">
        <v>41940</v>
      </c>
      <c r="B130" s="258"/>
      <c r="C130" s="25">
        <v>38861</v>
      </c>
      <c r="D130" s="25">
        <v>18271</v>
      </c>
      <c r="E130" s="25">
        <v>180</v>
      </c>
      <c r="F130" s="25">
        <v>368</v>
      </c>
      <c r="G130" s="25">
        <v>31711</v>
      </c>
      <c r="H130" s="25">
        <f t="shared" si="12"/>
        <v>89391</v>
      </c>
      <c r="I130" s="21">
        <f t="shared" si="13"/>
        <v>0.4347305657169066</v>
      </c>
      <c r="J130" s="21">
        <f t="shared" si="14"/>
        <v>0.20439417838484858</v>
      </c>
      <c r="K130" s="21">
        <f t="shared" si="15"/>
        <v>0.0020136255327717558</v>
      </c>
      <c r="L130" s="21">
        <f t="shared" si="16"/>
        <v>0.0041167455336667</v>
      </c>
      <c r="M130" s="21">
        <f t="shared" si="17"/>
        <v>0.35474488483180633</v>
      </c>
      <c r="N130" s="25"/>
      <c r="P130" s="22"/>
    </row>
    <row r="131" spans="1:16" ht="12">
      <c r="A131" s="24">
        <v>41939</v>
      </c>
      <c r="B131" s="258"/>
      <c r="C131" s="25">
        <v>38849</v>
      </c>
      <c r="D131" s="25">
        <v>18259</v>
      </c>
      <c r="E131" s="25">
        <v>181</v>
      </c>
      <c r="F131" s="25">
        <v>368</v>
      </c>
      <c r="G131" s="25">
        <v>31684</v>
      </c>
      <c r="H131" s="25">
        <f t="shared" si="12"/>
        <v>89341</v>
      </c>
      <c r="I131" s="21">
        <f t="shared" si="13"/>
        <v>0.4348395473522795</v>
      </c>
      <c r="J131" s="21">
        <f t="shared" si="14"/>
        <v>0.2043742514634938</v>
      </c>
      <c r="K131" s="21">
        <f t="shared" si="15"/>
        <v>0.0020259455345250223</v>
      </c>
      <c r="L131" s="21">
        <f t="shared" si="16"/>
        <v>0.004119049484559161</v>
      </c>
      <c r="M131" s="21">
        <f t="shared" si="17"/>
        <v>0.35464120616514255</v>
      </c>
      <c r="N131" s="25"/>
      <c r="P131" s="22"/>
    </row>
    <row r="132" spans="1:16" ht="12">
      <c r="A132" s="24">
        <v>41937</v>
      </c>
      <c r="B132" s="258" t="s">
        <v>206</v>
      </c>
      <c r="C132" s="25">
        <v>38803</v>
      </c>
      <c r="D132" s="25">
        <v>18258</v>
      </c>
      <c r="E132" s="25">
        <v>181</v>
      </c>
      <c r="F132" s="25">
        <v>368</v>
      </c>
      <c r="G132" s="25">
        <v>31656</v>
      </c>
      <c r="H132" s="25">
        <f t="shared" si="12"/>
        <v>89266</v>
      </c>
      <c r="I132" s="21">
        <f t="shared" si="13"/>
        <v>0.4346895794591446</v>
      </c>
      <c r="J132" s="21">
        <f t="shared" si="14"/>
        <v>0.20453476127528958</v>
      </c>
      <c r="K132" s="21">
        <f t="shared" si="15"/>
        <v>0.0020276477046131786</v>
      </c>
      <c r="L132" s="21">
        <f t="shared" si="16"/>
        <v>0.004122510250263258</v>
      </c>
      <c r="M132" s="21">
        <f t="shared" si="17"/>
        <v>0.3546255013106894</v>
      </c>
      <c r="N132" s="25"/>
      <c r="P132" s="22"/>
    </row>
    <row r="133" spans="1:16" ht="12">
      <c r="A133" s="24">
        <v>41936</v>
      </c>
      <c r="B133" s="258"/>
      <c r="C133" s="25">
        <v>38801</v>
      </c>
      <c r="D133" s="25">
        <v>18271</v>
      </c>
      <c r="E133" s="25">
        <v>180</v>
      </c>
      <c r="F133" s="25">
        <v>368</v>
      </c>
      <c r="G133" s="25">
        <v>31672</v>
      </c>
      <c r="H133" s="25">
        <f t="shared" si="12"/>
        <v>89292</v>
      </c>
      <c r="I133" s="21">
        <f t="shared" si="13"/>
        <v>0.4345406083411728</v>
      </c>
      <c r="J133" s="21">
        <f t="shared" si="14"/>
        <v>0.2046207946960534</v>
      </c>
      <c r="K133" s="21">
        <f t="shared" si="15"/>
        <v>0.002015858083590915</v>
      </c>
      <c r="L133" s="21">
        <f t="shared" si="16"/>
        <v>0.004121309859785871</v>
      </c>
      <c r="M133" s="21">
        <f t="shared" si="17"/>
        <v>0.35470142901939705</v>
      </c>
      <c r="N133" s="25"/>
      <c r="P133" s="22"/>
    </row>
    <row r="134" spans="1:16" ht="12">
      <c r="A134" s="24">
        <v>41935</v>
      </c>
      <c r="B134" s="258"/>
      <c r="C134" s="25">
        <v>38773</v>
      </c>
      <c r="D134" s="25">
        <v>18262</v>
      </c>
      <c r="E134" s="25">
        <v>179</v>
      </c>
      <c r="F134" s="25">
        <v>368</v>
      </c>
      <c r="G134" s="25">
        <v>31643</v>
      </c>
      <c r="H134" s="25">
        <f t="shared" si="12"/>
        <v>89225</v>
      </c>
      <c r="I134" s="21">
        <f t="shared" si="13"/>
        <v>0.43455309610535164</v>
      </c>
      <c r="J134" s="21">
        <f t="shared" si="14"/>
        <v>0.2046735780330625</v>
      </c>
      <c r="K134" s="21">
        <f t="shared" si="15"/>
        <v>0.0020061641916503223</v>
      </c>
      <c r="L134" s="21">
        <f t="shared" si="16"/>
        <v>0.004124404595124685</v>
      </c>
      <c r="M134" s="21">
        <f t="shared" si="17"/>
        <v>0.35464275707481085</v>
      </c>
      <c r="N134" s="25"/>
      <c r="P134" s="22"/>
    </row>
    <row r="135" spans="1:16" ht="12">
      <c r="A135" s="24">
        <v>41934</v>
      </c>
      <c r="B135" s="258"/>
      <c r="C135" s="25">
        <v>38781</v>
      </c>
      <c r="D135" s="25">
        <v>18276</v>
      </c>
      <c r="E135" s="25">
        <v>179</v>
      </c>
      <c r="F135" s="25">
        <v>368</v>
      </c>
      <c r="G135" s="25">
        <v>31648</v>
      </c>
      <c r="H135" s="25">
        <f t="shared" si="12"/>
        <v>89252</v>
      </c>
      <c r="I135" s="21">
        <f t="shared" si="13"/>
        <v>0.4345112714561018</v>
      </c>
      <c r="J135" s="21">
        <f t="shared" si="14"/>
        <v>0.20476852059337605</v>
      </c>
      <c r="K135" s="21">
        <f t="shared" si="15"/>
        <v>0.0020055572984358895</v>
      </c>
      <c r="L135" s="21">
        <f t="shared" si="16"/>
        <v>0.004123156904046968</v>
      </c>
      <c r="M135" s="21">
        <f t="shared" si="17"/>
        <v>0.3545914937480393</v>
      </c>
      <c r="N135" s="25"/>
      <c r="P135" s="22"/>
    </row>
    <row r="136" spans="1:16" ht="12">
      <c r="A136" s="24">
        <v>41933</v>
      </c>
      <c r="B136" s="258"/>
      <c r="C136" s="25">
        <v>38742</v>
      </c>
      <c r="D136" s="25">
        <v>18271</v>
      </c>
      <c r="E136" s="25">
        <v>178</v>
      </c>
      <c r="F136" s="25">
        <v>367</v>
      </c>
      <c r="G136" s="25">
        <v>31612</v>
      </c>
      <c r="H136" s="25">
        <f t="shared" si="12"/>
        <v>89170</v>
      </c>
      <c r="I136" s="21">
        <f t="shared" si="13"/>
        <v>0.4344734776270046</v>
      </c>
      <c r="J136" s="21">
        <f t="shared" si="14"/>
        <v>0.20490075137378042</v>
      </c>
      <c r="K136" s="21">
        <f t="shared" si="15"/>
        <v>0.0019961870584277223</v>
      </c>
      <c r="L136" s="21">
        <f t="shared" si="16"/>
        <v>0.004115733991252663</v>
      </c>
      <c r="M136" s="21">
        <f t="shared" si="17"/>
        <v>0.3545138499495346</v>
      </c>
      <c r="N136" s="25"/>
      <c r="P136" s="22"/>
    </row>
    <row r="137" spans="1:16" ht="12">
      <c r="A137" s="24">
        <v>41932</v>
      </c>
      <c r="B137" s="258"/>
      <c r="C137" s="25">
        <v>38727</v>
      </c>
      <c r="D137" s="25">
        <v>18264</v>
      </c>
      <c r="E137" s="25">
        <v>178</v>
      </c>
      <c r="F137" s="25">
        <v>365</v>
      </c>
      <c r="G137" s="25">
        <v>31577</v>
      </c>
      <c r="H137" s="25">
        <f t="shared" si="12"/>
        <v>89111</v>
      </c>
      <c r="I137" s="21">
        <f t="shared" si="13"/>
        <v>0.43459281121298154</v>
      </c>
      <c r="J137" s="21">
        <f t="shared" si="14"/>
        <v>0.20495786154346826</v>
      </c>
      <c r="K137" s="21">
        <f t="shared" si="15"/>
        <v>0.001997508725073223</v>
      </c>
      <c r="L137" s="21">
        <f t="shared" si="16"/>
        <v>0.00409601508231307</v>
      </c>
      <c r="M137" s="21">
        <f t="shared" si="17"/>
        <v>0.3543558034361639</v>
      </c>
      <c r="N137" s="25"/>
      <c r="P137" s="22"/>
    </row>
    <row r="138" spans="1:16" ht="12">
      <c r="A138" s="24">
        <v>41929</v>
      </c>
      <c r="B138" s="258"/>
      <c r="C138" s="25">
        <v>38705</v>
      </c>
      <c r="D138" s="25">
        <v>18264</v>
      </c>
      <c r="E138" s="25">
        <v>178</v>
      </c>
      <c r="F138" s="25">
        <v>366</v>
      </c>
      <c r="G138" s="25">
        <v>31552</v>
      </c>
      <c r="H138" s="25">
        <f t="shared" si="12"/>
        <v>89065</v>
      </c>
      <c r="I138" s="21">
        <f t="shared" si="13"/>
        <v>0.4345702576769775</v>
      </c>
      <c r="J138" s="21">
        <f t="shared" si="14"/>
        <v>0.20506371750968394</v>
      </c>
      <c r="K138" s="21">
        <f t="shared" si="15"/>
        <v>0.00199854039184865</v>
      </c>
      <c r="L138" s="21">
        <f t="shared" si="16"/>
        <v>0.0041093583338011564</v>
      </c>
      <c r="M138" s="21">
        <f t="shared" si="17"/>
        <v>0.35425812608768875</v>
      </c>
      <c r="N138" s="25"/>
      <c r="P138" s="22"/>
    </row>
    <row r="139" spans="1:16" ht="12">
      <c r="A139" s="24">
        <v>41928</v>
      </c>
      <c r="B139" s="258"/>
      <c r="C139" s="25">
        <v>38695</v>
      </c>
      <c r="D139" s="25">
        <v>18271</v>
      </c>
      <c r="E139" s="25">
        <v>178</v>
      </c>
      <c r="F139" s="25">
        <v>367</v>
      </c>
      <c r="G139" s="25">
        <v>31559</v>
      </c>
      <c r="H139" s="25">
        <f t="shared" si="12"/>
        <v>89070</v>
      </c>
      <c r="I139" s="21">
        <f t="shared" si="13"/>
        <v>0.4344335915572022</v>
      </c>
      <c r="J139" s="21">
        <f t="shared" si="14"/>
        <v>0.2051307960031436</v>
      </c>
      <c r="K139" s="21">
        <f t="shared" si="15"/>
        <v>0.0019984282025373302</v>
      </c>
      <c r="L139" s="21">
        <f t="shared" si="16"/>
        <v>0.004120354777141574</v>
      </c>
      <c r="M139" s="21">
        <f t="shared" si="17"/>
        <v>0.3543168294599753</v>
      </c>
      <c r="N139" s="25"/>
      <c r="P139" s="22"/>
    </row>
    <row r="140" spans="1:16" ht="12">
      <c r="A140" s="24">
        <v>41927</v>
      </c>
      <c r="B140" s="258"/>
      <c r="C140" s="25">
        <v>38735</v>
      </c>
      <c r="D140" s="25">
        <v>18301</v>
      </c>
      <c r="E140" s="25">
        <v>178</v>
      </c>
      <c r="F140" s="25">
        <v>369</v>
      </c>
      <c r="G140" s="25">
        <v>31618</v>
      </c>
      <c r="H140" s="25">
        <f t="shared" si="12"/>
        <v>89201</v>
      </c>
      <c r="I140" s="21">
        <f t="shared" si="13"/>
        <v>0.4342440107173686</v>
      </c>
      <c r="J140" s="21">
        <f t="shared" si="14"/>
        <v>0.20516586136926715</v>
      </c>
      <c r="K140" s="21">
        <f t="shared" si="15"/>
        <v>0.0019954933240658736</v>
      </c>
      <c r="L140" s="21">
        <f t="shared" si="16"/>
        <v>0.004136724924608468</v>
      </c>
      <c r="M140" s="21">
        <f t="shared" si="17"/>
        <v>0.3544579096646899</v>
      </c>
      <c r="N140" s="25"/>
      <c r="P140" s="22"/>
    </row>
    <row r="141" spans="1:16" ht="12">
      <c r="A141" s="24">
        <v>41926</v>
      </c>
      <c r="B141" s="258"/>
      <c r="C141" s="25">
        <v>38739</v>
      </c>
      <c r="D141" s="25">
        <v>18305</v>
      </c>
      <c r="E141" s="25">
        <v>178</v>
      </c>
      <c r="F141" s="25">
        <v>367</v>
      </c>
      <c r="G141" s="25">
        <v>31606</v>
      </c>
      <c r="H141" s="25">
        <f t="shared" si="12"/>
        <v>89195</v>
      </c>
      <c r="I141" s="21">
        <f t="shared" si="13"/>
        <v>0.4343180671562307</v>
      </c>
      <c r="J141" s="21">
        <f t="shared" si="14"/>
        <v>0.20522450810022982</v>
      </c>
      <c r="K141" s="21">
        <f t="shared" si="15"/>
        <v>0.00199562755759852</v>
      </c>
      <c r="L141" s="21">
        <f t="shared" si="16"/>
        <v>0.004114580413700319</v>
      </c>
      <c r="M141" s="21">
        <f t="shared" si="17"/>
        <v>0.35434721677224057</v>
      </c>
      <c r="N141" s="25"/>
      <c r="P141" s="22"/>
    </row>
    <row r="142" spans="1:16" ht="12">
      <c r="A142" s="24">
        <v>41925</v>
      </c>
      <c r="B142" s="258" t="s">
        <v>260</v>
      </c>
      <c r="C142" s="25">
        <v>38778</v>
      </c>
      <c r="D142" s="25">
        <v>18358</v>
      </c>
      <c r="E142" s="25">
        <v>178</v>
      </c>
      <c r="F142" s="25">
        <v>369</v>
      </c>
      <c r="G142" s="25">
        <v>31696</v>
      </c>
      <c r="H142" s="25">
        <f t="shared" si="12"/>
        <v>89379</v>
      </c>
      <c r="I142" s="21">
        <f t="shared" si="13"/>
        <v>0.4338603027556809</v>
      </c>
      <c r="J142" s="21">
        <f t="shared" si="14"/>
        <v>0.20539500330055158</v>
      </c>
      <c r="K142" s="21">
        <f t="shared" si="15"/>
        <v>0.0019915192606764455</v>
      </c>
      <c r="L142" s="21">
        <f t="shared" si="16"/>
        <v>0.00412848655724499</v>
      </c>
      <c r="M142" s="21">
        <f t="shared" si="17"/>
        <v>0.35462468812584613</v>
      </c>
      <c r="N142" s="25"/>
      <c r="P142" s="22"/>
    </row>
    <row r="143" spans="1:16" ht="12">
      <c r="A143" s="24">
        <v>41922</v>
      </c>
      <c r="B143" s="258"/>
      <c r="C143" s="25">
        <v>38919</v>
      </c>
      <c r="D143" s="25">
        <v>18408</v>
      </c>
      <c r="E143" s="25">
        <v>179</v>
      </c>
      <c r="F143" s="25">
        <v>367</v>
      </c>
      <c r="G143" s="25">
        <v>31832</v>
      </c>
      <c r="H143" s="25">
        <f t="shared" si="12"/>
        <v>89705</v>
      </c>
      <c r="I143" s="21">
        <f t="shared" si="13"/>
        <v>0.4338554149712948</v>
      </c>
      <c r="J143" s="21">
        <f t="shared" si="14"/>
        <v>0.20520595284543783</v>
      </c>
      <c r="K143" s="21">
        <f t="shared" si="15"/>
        <v>0.001995429463240622</v>
      </c>
      <c r="L143" s="21">
        <f t="shared" si="16"/>
        <v>0.004091187782174907</v>
      </c>
      <c r="M143" s="21">
        <f t="shared" si="17"/>
        <v>0.35485201493785185</v>
      </c>
      <c r="N143" s="25"/>
      <c r="P143" s="22"/>
    </row>
    <row r="144" spans="1:16" ht="12">
      <c r="A144" s="24">
        <v>41921</v>
      </c>
      <c r="B144" s="258"/>
      <c r="C144" s="25">
        <v>38960</v>
      </c>
      <c r="D144" s="25">
        <v>18410</v>
      </c>
      <c r="E144" s="25">
        <v>179</v>
      </c>
      <c r="F144" s="25">
        <v>369</v>
      </c>
      <c r="G144" s="25">
        <v>31846</v>
      </c>
      <c r="H144" s="25">
        <f t="shared" si="12"/>
        <v>89764</v>
      </c>
      <c r="I144" s="21">
        <f t="shared" si="13"/>
        <v>0.43402700414420037</v>
      </c>
      <c r="J144" s="21">
        <f t="shared" si="14"/>
        <v>0.20509335591105565</v>
      </c>
      <c r="K144" s="21">
        <f t="shared" si="15"/>
        <v>0.0019941179091840827</v>
      </c>
      <c r="L144" s="21">
        <f t="shared" si="16"/>
        <v>0.004110779377033109</v>
      </c>
      <c r="M144" s="21">
        <f t="shared" si="17"/>
        <v>0.3547747426585268</v>
      </c>
      <c r="N144" s="25"/>
      <c r="P144" s="22"/>
    </row>
    <row r="145" spans="1:16" ht="12">
      <c r="A145" s="24">
        <v>41920</v>
      </c>
      <c r="B145" s="258"/>
      <c r="C145" s="25">
        <v>38946</v>
      </c>
      <c r="D145" s="25">
        <v>18392</v>
      </c>
      <c r="E145" s="25">
        <v>178</v>
      </c>
      <c r="F145" s="25">
        <v>368</v>
      </c>
      <c r="G145" s="25">
        <v>31829</v>
      </c>
      <c r="H145" s="25">
        <f t="shared" si="12"/>
        <v>89713</v>
      </c>
      <c r="I145" s="21">
        <f t="shared" si="13"/>
        <v>0.43411768639996434</v>
      </c>
      <c r="J145" s="21">
        <f t="shared" si="14"/>
        <v>0.2050093074582279</v>
      </c>
      <c r="K145" s="21">
        <f t="shared" si="15"/>
        <v>0.0019841048677449197</v>
      </c>
      <c r="L145" s="21">
        <f t="shared" si="16"/>
        <v>0.004101969614214216</v>
      </c>
      <c r="M145" s="21">
        <f t="shared" si="17"/>
        <v>0.35478693165984865</v>
      </c>
      <c r="N145" s="25"/>
      <c r="P145" s="22"/>
    </row>
    <row r="146" spans="1:16" ht="12">
      <c r="A146" s="24">
        <v>41919</v>
      </c>
      <c r="B146" s="258"/>
      <c r="C146" s="25">
        <v>38943</v>
      </c>
      <c r="D146" s="25">
        <v>18386</v>
      </c>
      <c r="E146" s="25">
        <v>176</v>
      </c>
      <c r="F146" s="25">
        <v>369</v>
      </c>
      <c r="G146" s="25">
        <v>31809</v>
      </c>
      <c r="H146" s="25">
        <f t="shared" si="12"/>
        <v>89683</v>
      </c>
      <c r="I146" s="21">
        <f t="shared" si="13"/>
        <v>0.4342294526275883</v>
      </c>
      <c r="J146" s="21">
        <f t="shared" si="14"/>
        <v>0.2050109831294671</v>
      </c>
      <c r="K146" s="21">
        <f t="shared" si="15"/>
        <v>0.0019624678032626026</v>
      </c>
      <c r="L146" s="21">
        <f t="shared" si="16"/>
        <v>0.004114492155703979</v>
      </c>
      <c r="M146" s="21">
        <f t="shared" si="17"/>
        <v>0.354682604283978</v>
      </c>
      <c r="N146" s="25"/>
      <c r="P146" s="22"/>
    </row>
    <row r="147" spans="1:16" ht="12">
      <c r="A147" s="24">
        <v>41918</v>
      </c>
      <c r="B147" s="258"/>
      <c r="C147" s="25">
        <v>38930</v>
      </c>
      <c r="D147" s="25">
        <v>18375</v>
      </c>
      <c r="E147" s="25">
        <v>175</v>
      </c>
      <c r="F147" s="25">
        <v>368</v>
      </c>
      <c r="G147" s="25">
        <v>31761</v>
      </c>
      <c r="H147" s="25">
        <f t="shared" si="12"/>
        <v>89609</v>
      </c>
      <c r="I147" s="21">
        <f t="shared" si="13"/>
        <v>0.4344429688982133</v>
      </c>
      <c r="J147" s="21">
        <f t="shared" si="14"/>
        <v>0.20505752770369048</v>
      </c>
      <c r="K147" s="21">
        <f t="shared" si="15"/>
        <v>0.0019529288352732425</v>
      </c>
      <c r="L147" s="21">
        <f t="shared" si="16"/>
        <v>0.0041067303507460184</v>
      </c>
      <c r="M147" s="21">
        <f t="shared" si="17"/>
        <v>0.3544398442120769</v>
      </c>
      <c r="N147" s="25"/>
      <c r="P147" s="22"/>
    </row>
    <row r="148" spans="1:16" ht="12">
      <c r="A148" s="24">
        <v>41915</v>
      </c>
      <c r="B148" s="258"/>
      <c r="C148" s="25">
        <v>38904</v>
      </c>
      <c r="D148" s="25">
        <v>18378</v>
      </c>
      <c r="E148" s="25">
        <v>175</v>
      </c>
      <c r="F148" s="25">
        <v>367</v>
      </c>
      <c r="G148" s="25">
        <v>31721</v>
      </c>
      <c r="H148" s="25">
        <f t="shared" si="12"/>
        <v>89545</v>
      </c>
      <c r="I148" s="21">
        <f t="shared" si="13"/>
        <v>0.4344631191021274</v>
      </c>
      <c r="J148" s="21">
        <f t="shared" si="14"/>
        <v>0.20523759003852812</v>
      </c>
      <c r="K148" s="21">
        <f t="shared" si="15"/>
        <v>0.001954324641241834</v>
      </c>
      <c r="L148" s="21">
        <f t="shared" si="16"/>
        <v>0.004098497961918589</v>
      </c>
      <c r="M148" s="21">
        <f t="shared" si="17"/>
        <v>0.35424646825618405</v>
      </c>
      <c r="N148" s="25"/>
      <c r="P148" s="22"/>
    </row>
    <row r="149" spans="1:16" ht="12">
      <c r="A149" s="24">
        <v>41913</v>
      </c>
      <c r="B149" s="258"/>
      <c r="C149" s="25">
        <v>38900</v>
      </c>
      <c r="D149" s="25">
        <v>18380</v>
      </c>
      <c r="E149" s="25">
        <v>173</v>
      </c>
      <c r="F149" s="25">
        <v>366</v>
      </c>
      <c r="G149" s="25">
        <v>31712</v>
      </c>
      <c r="H149" s="25">
        <f t="shared" si="12"/>
        <v>89531</v>
      </c>
      <c r="I149" s="21">
        <f t="shared" si="13"/>
        <v>0.43448637901955744</v>
      </c>
      <c r="J149" s="21">
        <f t="shared" si="14"/>
        <v>0.2052920217578269</v>
      </c>
      <c r="K149" s="21">
        <f t="shared" si="15"/>
        <v>0.0019322916084931476</v>
      </c>
      <c r="L149" s="21">
        <f t="shared" si="16"/>
        <v>0.00408796953010689</v>
      </c>
      <c r="M149" s="21">
        <f t="shared" si="17"/>
        <v>0.3542013380840156</v>
      </c>
      <c r="N149" s="25"/>
      <c r="P149" s="22"/>
    </row>
    <row r="150" spans="1:16" ht="12">
      <c r="A150" s="24">
        <v>41911</v>
      </c>
      <c r="B150" s="258"/>
      <c r="C150" s="25">
        <v>38869</v>
      </c>
      <c r="D150" s="25">
        <v>18367</v>
      </c>
      <c r="E150" s="25">
        <v>172</v>
      </c>
      <c r="F150" s="25">
        <v>363</v>
      </c>
      <c r="G150" s="25">
        <v>31631</v>
      </c>
      <c r="H150" s="25">
        <f t="shared" si="12"/>
        <v>89402</v>
      </c>
      <c r="I150" s="21">
        <f t="shared" si="13"/>
        <v>0.43476656003221403</v>
      </c>
      <c r="J150" s="21">
        <f t="shared" si="14"/>
        <v>0.20544283125657145</v>
      </c>
      <c r="K150" s="21">
        <f t="shared" si="15"/>
        <v>0.001923894320037583</v>
      </c>
      <c r="L150" s="21">
        <f t="shared" si="16"/>
        <v>0.004060311849846759</v>
      </c>
      <c r="M150" s="21">
        <f t="shared" si="17"/>
        <v>0.35380640254133017</v>
      </c>
      <c r="N150" s="25"/>
      <c r="P150" s="22"/>
    </row>
    <row r="151" spans="1:16" ht="12">
      <c r="A151" s="24">
        <v>41908</v>
      </c>
      <c r="B151" s="258"/>
      <c r="C151" s="25">
        <v>38835</v>
      </c>
      <c r="D151" s="25">
        <v>18360</v>
      </c>
      <c r="E151" s="25">
        <v>170</v>
      </c>
      <c r="F151" s="25">
        <v>360</v>
      </c>
      <c r="G151" s="25">
        <v>31553</v>
      </c>
      <c r="H151" s="25">
        <f t="shared" si="12"/>
        <v>89278</v>
      </c>
      <c r="I151" s="21">
        <f t="shared" si="13"/>
        <v>0.4349895830999798</v>
      </c>
      <c r="J151" s="21">
        <f t="shared" si="14"/>
        <v>0.2056497681399673</v>
      </c>
      <c r="K151" s="21">
        <f t="shared" si="15"/>
        <v>0.001904164519814512</v>
      </c>
      <c r="L151" s="21">
        <f t="shared" si="16"/>
        <v>0.00403234839490132</v>
      </c>
      <c r="M151" s="21">
        <f t="shared" si="17"/>
        <v>0.35342413584533705</v>
      </c>
      <c r="N151" s="25"/>
      <c r="P151" s="22"/>
    </row>
    <row r="152" spans="1:16" ht="12">
      <c r="A152" s="24">
        <v>41906</v>
      </c>
      <c r="B152" s="258"/>
      <c r="C152" s="25">
        <v>38789</v>
      </c>
      <c r="D152" s="25">
        <v>18346</v>
      </c>
      <c r="E152" s="25">
        <v>169</v>
      </c>
      <c r="F152" s="25">
        <v>358</v>
      </c>
      <c r="G152" s="25">
        <v>31453</v>
      </c>
      <c r="H152" s="25">
        <f t="shared" si="12"/>
        <v>89115</v>
      </c>
      <c r="I152" s="21">
        <f t="shared" si="13"/>
        <v>0.43526903439376086</v>
      </c>
      <c r="J152" s="21">
        <f t="shared" si="14"/>
        <v>0.20586882118610783</v>
      </c>
      <c r="K152" s="21">
        <f t="shared" si="15"/>
        <v>0.0018964259664478484</v>
      </c>
      <c r="L152" s="21">
        <f t="shared" si="16"/>
        <v>0.004017281041351063</v>
      </c>
      <c r="M152" s="21">
        <f aca="true" t="shared" si="18" ref="M152:M215">G152/H152</f>
        <v>0.3529484374123324</v>
      </c>
      <c r="N152" s="25"/>
      <c r="P152" s="22"/>
    </row>
    <row r="153" spans="1:16" ht="12">
      <c r="A153" s="24">
        <v>41905</v>
      </c>
      <c r="B153" s="258"/>
      <c r="C153" s="25">
        <v>38779</v>
      </c>
      <c r="D153" s="25">
        <v>18342</v>
      </c>
      <c r="E153" s="25">
        <v>169</v>
      </c>
      <c r="F153" s="25">
        <v>355</v>
      </c>
      <c r="G153" s="25">
        <v>31438</v>
      </c>
      <c r="H153" s="25">
        <f aca="true" t="shared" si="19" ref="H153:H216">C153+D153+E153+F153+G153</f>
        <v>89083</v>
      </c>
      <c r="I153" s="21">
        <f aca="true" t="shared" si="20" ref="I153:I216">C153/H153</f>
        <v>0.43531313494157137</v>
      </c>
      <c r="J153" s="21">
        <f aca="true" t="shared" si="21" ref="J153:J216">D153/H153</f>
        <v>0.2058978705252405</v>
      </c>
      <c r="K153" s="21">
        <f aca="true" t="shared" si="22" ref="K153:K216">E153/H153</f>
        <v>0.0018971071921691008</v>
      </c>
      <c r="L153" s="21">
        <f aca="true" t="shared" si="23" ref="L153:L216">F153/H153</f>
        <v>0.003985047652189531</v>
      </c>
      <c r="M153" s="21">
        <f t="shared" si="18"/>
        <v>0.3529068396888295</v>
      </c>
      <c r="N153" s="25"/>
      <c r="P153" s="22"/>
    </row>
    <row r="154" spans="1:16" ht="12">
      <c r="A154" s="24">
        <v>41904</v>
      </c>
      <c r="B154" s="258"/>
      <c r="C154" s="25">
        <v>38747</v>
      </c>
      <c r="D154" s="25">
        <v>18326</v>
      </c>
      <c r="E154" s="25">
        <v>169</v>
      </c>
      <c r="F154" s="25">
        <v>355</v>
      </c>
      <c r="G154" s="25">
        <v>31406</v>
      </c>
      <c r="H154" s="25">
        <f t="shared" si="19"/>
        <v>89003</v>
      </c>
      <c r="I154" s="21">
        <f t="shared" si="20"/>
        <v>0.4353448760154152</v>
      </c>
      <c r="J154" s="21">
        <f t="shared" si="21"/>
        <v>0.20590317180319764</v>
      </c>
      <c r="K154" s="21">
        <f t="shared" si="22"/>
        <v>0.0018988123995820367</v>
      </c>
      <c r="L154" s="21">
        <f t="shared" si="23"/>
        <v>0.003988629596755166</v>
      </c>
      <c r="M154" s="21">
        <f t="shared" si="18"/>
        <v>0.35286451018504994</v>
      </c>
      <c r="N154" s="25"/>
      <c r="P154" s="22"/>
    </row>
    <row r="155" spans="1:16" ht="12">
      <c r="A155" s="24">
        <v>41901</v>
      </c>
      <c r="B155" s="258"/>
      <c r="C155" s="25">
        <v>38739</v>
      </c>
      <c r="D155" s="25">
        <v>18324</v>
      </c>
      <c r="E155" s="25">
        <v>169</v>
      </c>
      <c r="F155" s="25">
        <v>355</v>
      </c>
      <c r="G155" s="25">
        <v>31385</v>
      </c>
      <c r="H155" s="25">
        <f t="shared" si="19"/>
        <v>88972</v>
      </c>
      <c r="I155" s="21">
        <f t="shared" si="20"/>
        <v>0.43540664478712404</v>
      </c>
      <c r="J155" s="21">
        <f t="shared" si="21"/>
        <v>0.20595243447376702</v>
      </c>
      <c r="K155" s="21">
        <f t="shared" si="22"/>
        <v>0.0018994739918176504</v>
      </c>
      <c r="L155" s="21">
        <f t="shared" si="23"/>
        <v>0.00399001933192465</v>
      </c>
      <c r="M155" s="21">
        <f t="shared" si="18"/>
        <v>0.35275142741536664</v>
      </c>
      <c r="N155" s="25"/>
      <c r="P155" s="22"/>
    </row>
    <row r="156" spans="1:16" ht="12">
      <c r="A156" s="24">
        <v>41900</v>
      </c>
      <c r="B156" s="258"/>
      <c r="C156" s="25">
        <v>38732</v>
      </c>
      <c r="D156" s="25">
        <v>18331</v>
      </c>
      <c r="E156" s="25">
        <v>168</v>
      </c>
      <c r="F156" s="25">
        <v>356</v>
      </c>
      <c r="G156" s="25">
        <v>31395</v>
      </c>
      <c r="H156" s="25">
        <f t="shared" si="19"/>
        <v>88982</v>
      </c>
      <c r="I156" s="21">
        <f t="shared" si="20"/>
        <v>0.4352790452001528</v>
      </c>
      <c r="J156" s="21">
        <f t="shared" si="21"/>
        <v>0.206007956665393</v>
      </c>
      <c r="K156" s="21">
        <f t="shared" si="22"/>
        <v>0.0018880222966442652</v>
      </c>
      <c r="L156" s="21">
        <f t="shared" si="23"/>
        <v>0.004000809152412847</v>
      </c>
      <c r="M156" s="21">
        <f t="shared" si="18"/>
        <v>0.35282416668539707</v>
      </c>
      <c r="N156" s="25"/>
      <c r="P156" s="22"/>
    </row>
    <row r="157" spans="1:16" ht="12">
      <c r="A157" s="24">
        <v>41899</v>
      </c>
      <c r="B157" s="258"/>
      <c r="C157" s="25">
        <v>38719</v>
      </c>
      <c r="D157" s="25">
        <v>18327</v>
      </c>
      <c r="E157" s="25">
        <v>167</v>
      </c>
      <c r="F157" s="25">
        <v>354</v>
      </c>
      <c r="G157" s="25">
        <v>31376</v>
      </c>
      <c r="H157" s="25">
        <f t="shared" si="19"/>
        <v>88943</v>
      </c>
      <c r="I157" s="21">
        <f t="shared" si="20"/>
        <v>0.43532374666921514</v>
      </c>
      <c r="J157" s="21">
        <f t="shared" si="21"/>
        <v>0.20605331504446667</v>
      </c>
      <c r="K157" s="21">
        <f t="shared" si="22"/>
        <v>0.0018776070067346503</v>
      </c>
      <c r="L157" s="21">
        <f t="shared" si="23"/>
        <v>0.0039800771280483005</v>
      </c>
      <c r="M157" s="21">
        <f t="shared" si="18"/>
        <v>0.35276525415153526</v>
      </c>
      <c r="N157" s="25"/>
      <c r="P157" s="22"/>
    </row>
    <row r="158" spans="1:16" ht="12">
      <c r="A158" s="24">
        <v>41898</v>
      </c>
      <c r="B158" s="258"/>
      <c r="C158" s="25">
        <v>38704</v>
      </c>
      <c r="D158" s="25">
        <v>18326</v>
      </c>
      <c r="E158" s="25">
        <v>167</v>
      </c>
      <c r="F158" s="25">
        <v>348</v>
      </c>
      <c r="G158" s="25">
        <v>31373</v>
      </c>
      <c r="H158" s="25">
        <f t="shared" si="19"/>
        <v>88918</v>
      </c>
      <c r="I158" s="21">
        <f t="shared" si="20"/>
        <v>0.43527744663622664</v>
      </c>
      <c r="J158" s="21">
        <f t="shared" si="21"/>
        <v>0.20610000224926336</v>
      </c>
      <c r="K158" s="21">
        <f t="shared" si="22"/>
        <v>0.0018781349108167075</v>
      </c>
      <c r="L158" s="21">
        <f t="shared" si="23"/>
        <v>0.003913718257270744</v>
      </c>
      <c r="M158" s="21">
        <f t="shared" si="18"/>
        <v>0.3528306979464225</v>
      </c>
      <c r="N158" s="25"/>
      <c r="P158" s="22"/>
    </row>
    <row r="159" spans="1:16" ht="12">
      <c r="A159" s="24">
        <v>41897</v>
      </c>
      <c r="B159" s="258"/>
      <c r="C159" s="25">
        <v>38695</v>
      </c>
      <c r="D159" s="25">
        <v>18321</v>
      </c>
      <c r="E159" s="25">
        <v>167</v>
      </c>
      <c r="F159" s="25">
        <v>348</v>
      </c>
      <c r="G159" s="25">
        <v>31343</v>
      </c>
      <c r="H159" s="25">
        <f t="shared" si="19"/>
        <v>88874</v>
      </c>
      <c r="I159" s="21">
        <f t="shared" si="20"/>
        <v>0.43539167810608276</v>
      </c>
      <c r="J159" s="21">
        <f t="shared" si="21"/>
        <v>0.2061457794180525</v>
      </c>
      <c r="K159" s="21">
        <f t="shared" si="22"/>
        <v>0.0018790647433445102</v>
      </c>
      <c r="L159" s="21">
        <f t="shared" si="23"/>
        <v>0.00391565587235862</v>
      </c>
      <c r="M159" s="21">
        <f t="shared" si="18"/>
        <v>0.3526678218601616</v>
      </c>
      <c r="N159" s="25"/>
      <c r="P159" s="22"/>
    </row>
    <row r="160" spans="1:16" ht="12">
      <c r="A160" s="24">
        <v>41894</v>
      </c>
      <c r="B160" s="258"/>
      <c r="C160" s="25">
        <v>38697</v>
      </c>
      <c r="D160" s="25">
        <v>18316</v>
      </c>
      <c r="E160" s="25">
        <v>167</v>
      </c>
      <c r="F160" s="25">
        <v>346</v>
      </c>
      <c r="G160" s="25">
        <v>31321</v>
      </c>
      <c r="H160" s="25">
        <f t="shared" si="19"/>
        <v>88847</v>
      </c>
      <c r="I160" s="21">
        <f t="shared" si="20"/>
        <v>0.4355465012887323</v>
      </c>
      <c r="J160" s="21">
        <f t="shared" si="21"/>
        <v>0.20615214920031064</v>
      </c>
      <c r="K160" s="21">
        <f t="shared" si="22"/>
        <v>0.0018796357783605524</v>
      </c>
      <c r="L160" s="21">
        <f t="shared" si="23"/>
        <v>0.0038943352054655756</v>
      </c>
      <c r="M160" s="21">
        <f t="shared" si="18"/>
        <v>0.3525273785271309</v>
      </c>
      <c r="N160" s="25"/>
      <c r="P160" s="22"/>
    </row>
    <row r="161" spans="1:16" ht="12">
      <c r="A161" s="24">
        <v>41892</v>
      </c>
      <c r="B161" s="258"/>
      <c r="C161" s="25">
        <v>38684</v>
      </c>
      <c r="D161" s="25">
        <v>18314</v>
      </c>
      <c r="E161" s="25">
        <v>165</v>
      </c>
      <c r="F161" s="25">
        <v>343</v>
      </c>
      <c r="G161" s="25">
        <v>31242</v>
      </c>
      <c r="H161" s="25">
        <f t="shared" si="19"/>
        <v>88748</v>
      </c>
      <c r="I161" s="21">
        <f t="shared" si="20"/>
        <v>0.43588587911840265</v>
      </c>
      <c r="J161" s="21">
        <f t="shared" si="21"/>
        <v>0.2063595799341957</v>
      </c>
      <c r="K161" s="21">
        <f t="shared" si="22"/>
        <v>0.0018591968269707486</v>
      </c>
      <c r="L161" s="21">
        <f t="shared" si="23"/>
        <v>0.0038648758281876775</v>
      </c>
      <c r="M161" s="21">
        <f t="shared" si="18"/>
        <v>0.3520304682922432</v>
      </c>
      <c r="N161" s="25"/>
      <c r="P161" s="22"/>
    </row>
    <row r="162" spans="1:16" ht="12">
      <c r="A162" s="24">
        <v>41891</v>
      </c>
      <c r="B162" s="258" t="s">
        <v>261</v>
      </c>
      <c r="C162" s="25">
        <v>38633</v>
      </c>
      <c r="D162" s="25">
        <v>18298</v>
      </c>
      <c r="E162" s="25">
        <v>162</v>
      </c>
      <c r="F162" s="25">
        <v>343</v>
      </c>
      <c r="G162" s="25">
        <v>31133</v>
      </c>
      <c r="H162" s="25">
        <f t="shared" si="19"/>
        <v>88569</v>
      </c>
      <c r="I162" s="21">
        <f t="shared" si="20"/>
        <v>0.43619099233366077</v>
      </c>
      <c r="J162" s="21">
        <f t="shared" si="21"/>
        <v>0.20659598730932946</v>
      </c>
      <c r="K162" s="21">
        <f t="shared" si="22"/>
        <v>0.001829082410324154</v>
      </c>
      <c r="L162" s="21">
        <f t="shared" si="23"/>
        <v>0.0038726868317357087</v>
      </c>
      <c r="M162" s="21">
        <f t="shared" si="18"/>
        <v>0.3515112511149499</v>
      </c>
      <c r="N162" s="25"/>
      <c r="P162" s="22"/>
    </row>
    <row r="163" spans="1:16" ht="12">
      <c r="A163" s="24">
        <v>41887</v>
      </c>
      <c r="B163" s="258"/>
      <c r="C163" s="25">
        <v>38621</v>
      </c>
      <c r="D163" s="25">
        <v>18297</v>
      </c>
      <c r="E163" s="25">
        <v>160</v>
      </c>
      <c r="F163" s="25">
        <v>340</v>
      </c>
      <c r="G163" s="25">
        <v>31104</v>
      </c>
      <c r="H163" s="25">
        <f t="shared" si="19"/>
        <v>88522</v>
      </c>
      <c r="I163" s="21">
        <f t="shared" si="20"/>
        <v>0.43628702469442626</v>
      </c>
      <c r="J163" s="21">
        <f t="shared" si="21"/>
        <v>0.20669438105781612</v>
      </c>
      <c r="K163" s="21">
        <f t="shared" si="22"/>
        <v>0.0018074602923567023</v>
      </c>
      <c r="L163" s="21">
        <f t="shared" si="23"/>
        <v>0.0038408531212579923</v>
      </c>
      <c r="M163" s="21">
        <f t="shared" si="18"/>
        <v>0.3513702808341429</v>
      </c>
      <c r="N163" s="25"/>
      <c r="P163" s="22"/>
    </row>
    <row r="164" spans="1:16" ht="12">
      <c r="A164" s="24">
        <v>41885</v>
      </c>
      <c r="B164" s="258"/>
      <c r="C164" s="25">
        <v>38605</v>
      </c>
      <c r="D164" s="25">
        <v>18293</v>
      </c>
      <c r="E164" s="25">
        <v>159</v>
      </c>
      <c r="F164" s="25">
        <v>340</v>
      </c>
      <c r="G164" s="25">
        <v>31061</v>
      </c>
      <c r="H164" s="25">
        <f t="shared" si="19"/>
        <v>88458</v>
      </c>
      <c r="I164" s="21">
        <f t="shared" si="20"/>
        <v>0.4364218046982749</v>
      </c>
      <c r="J164" s="21">
        <f t="shared" si="21"/>
        <v>0.20679870673087794</v>
      </c>
      <c r="K164" s="21">
        <f t="shared" si="22"/>
        <v>0.001797463202875941</v>
      </c>
      <c r="L164" s="21">
        <f t="shared" si="23"/>
        <v>0.003843632006149811</v>
      </c>
      <c r="M164" s="21">
        <f t="shared" si="18"/>
        <v>0.35113839336182145</v>
      </c>
      <c r="N164" s="25"/>
      <c r="P164" s="22"/>
    </row>
    <row r="165" spans="1:16" ht="12">
      <c r="A165" s="24">
        <v>41880</v>
      </c>
      <c r="B165" s="258"/>
      <c r="C165" s="25">
        <v>38592</v>
      </c>
      <c r="D165" s="25">
        <v>18288</v>
      </c>
      <c r="E165" s="25">
        <v>159</v>
      </c>
      <c r="F165" s="25">
        <v>340</v>
      </c>
      <c r="G165" s="25">
        <v>31045</v>
      </c>
      <c r="H165" s="25">
        <f t="shared" si="19"/>
        <v>88424</v>
      </c>
      <c r="I165" s="21">
        <f t="shared" si="20"/>
        <v>0.4364425947706505</v>
      </c>
      <c r="J165" s="21">
        <f t="shared" si="21"/>
        <v>0.206821677372659</v>
      </c>
      <c r="K165" s="21">
        <f t="shared" si="22"/>
        <v>0.0017981543472360445</v>
      </c>
      <c r="L165" s="21">
        <f t="shared" si="23"/>
        <v>0.003845109924907265</v>
      </c>
      <c r="M165" s="21">
        <f t="shared" si="18"/>
        <v>0.35109246358454715</v>
      </c>
      <c r="N165" s="25"/>
      <c r="P165" s="22"/>
    </row>
    <row r="166" spans="1:16" ht="12">
      <c r="A166" s="24">
        <v>41879</v>
      </c>
      <c r="B166" s="258"/>
      <c r="C166" s="25">
        <v>38590</v>
      </c>
      <c r="D166" s="25">
        <v>18284</v>
      </c>
      <c r="E166" s="25">
        <v>159</v>
      </c>
      <c r="F166" s="25">
        <v>338</v>
      </c>
      <c r="G166" s="25">
        <v>31033</v>
      </c>
      <c r="H166" s="25">
        <f t="shared" si="19"/>
        <v>88404</v>
      </c>
      <c r="I166" s="21">
        <f t="shared" si="20"/>
        <v>0.43651870956065336</v>
      </c>
      <c r="J166" s="21">
        <f t="shared" si="21"/>
        <v>0.20682322066874803</v>
      </c>
      <c r="K166" s="21">
        <f t="shared" si="22"/>
        <v>0.0017985611510791368</v>
      </c>
      <c r="L166" s="21">
        <f t="shared" si="23"/>
        <v>0.003823356409212253</v>
      </c>
      <c r="M166" s="21">
        <f t="shared" si="18"/>
        <v>0.3510361522103072</v>
      </c>
      <c r="N166" s="25"/>
      <c r="P166" s="22"/>
    </row>
    <row r="167" spans="1:16" ht="12">
      <c r="A167" s="24">
        <v>41877</v>
      </c>
      <c r="B167" s="258"/>
      <c r="C167" s="25">
        <v>38538</v>
      </c>
      <c r="D167" s="25">
        <v>18275</v>
      </c>
      <c r="E167" s="25">
        <v>158</v>
      </c>
      <c r="F167" s="25">
        <v>338</v>
      </c>
      <c r="G167" s="25">
        <v>30959</v>
      </c>
      <c r="H167" s="25">
        <f t="shared" si="19"/>
        <v>88268</v>
      </c>
      <c r="I167" s="21">
        <f t="shared" si="20"/>
        <v>0.43660216613042097</v>
      </c>
      <c r="J167" s="21">
        <f t="shared" si="21"/>
        <v>0.2070399238682195</v>
      </c>
      <c r="K167" s="21">
        <f t="shared" si="22"/>
        <v>0.0017900031721575203</v>
      </c>
      <c r="L167" s="21">
        <f t="shared" si="23"/>
        <v>0.0038292472923369737</v>
      </c>
      <c r="M167" s="21">
        <f t="shared" si="18"/>
        <v>0.350738659536865</v>
      </c>
      <c r="N167" s="25"/>
      <c r="P167" s="22"/>
    </row>
    <row r="168" spans="1:16" ht="12">
      <c r="A168" s="24">
        <v>41869</v>
      </c>
      <c r="B168" s="258"/>
      <c r="C168" s="25">
        <v>38408</v>
      </c>
      <c r="D168" s="25">
        <v>18234</v>
      </c>
      <c r="E168" s="25">
        <v>149</v>
      </c>
      <c r="F168" s="25">
        <v>331</v>
      </c>
      <c r="G168" s="25">
        <v>30746</v>
      </c>
      <c r="H168" s="25">
        <f t="shared" si="19"/>
        <v>87868</v>
      </c>
      <c r="I168" s="21">
        <f t="shared" si="20"/>
        <v>0.4371102107707015</v>
      </c>
      <c r="J168" s="21">
        <f t="shared" si="21"/>
        <v>0.20751581918332043</v>
      </c>
      <c r="K168" s="21">
        <f t="shared" si="22"/>
        <v>0.0016957254062912551</v>
      </c>
      <c r="L168" s="21">
        <f t="shared" si="23"/>
        <v>0.0037670141576000363</v>
      </c>
      <c r="M168" s="21">
        <f t="shared" si="18"/>
        <v>0.3499112304820868</v>
      </c>
      <c r="N168" s="25"/>
      <c r="P168" s="22"/>
    </row>
    <row r="169" spans="1:16" ht="12">
      <c r="A169" s="24">
        <v>41863</v>
      </c>
      <c r="B169" s="258"/>
      <c r="C169" s="25">
        <v>38375</v>
      </c>
      <c r="D169" s="25">
        <v>18214</v>
      </c>
      <c r="E169" s="25">
        <v>148</v>
      </c>
      <c r="F169" s="25">
        <v>325</v>
      </c>
      <c r="G169" s="25">
        <v>30690</v>
      </c>
      <c r="H169" s="25">
        <f t="shared" si="19"/>
        <v>87752</v>
      </c>
      <c r="I169" s="21">
        <f t="shared" si="20"/>
        <v>0.43731197009754763</v>
      </c>
      <c r="J169" s="21">
        <f t="shared" si="21"/>
        <v>0.20756222080408424</v>
      </c>
      <c r="K169" s="21">
        <f t="shared" si="22"/>
        <v>0.001686571246239402</v>
      </c>
      <c r="L169" s="21">
        <f t="shared" si="23"/>
        <v>0.0037036192907284166</v>
      </c>
      <c r="M169" s="21">
        <f t="shared" si="18"/>
        <v>0.3497356185614003</v>
      </c>
      <c r="N169" s="25"/>
      <c r="P169" s="22"/>
    </row>
    <row r="170" spans="1:16" ht="12">
      <c r="A170" s="24">
        <v>41858</v>
      </c>
      <c r="B170" s="258"/>
      <c r="C170" s="25">
        <v>38380</v>
      </c>
      <c r="D170" s="25">
        <v>18218</v>
      </c>
      <c r="E170" s="25">
        <v>146</v>
      </c>
      <c r="F170" s="25">
        <v>323</v>
      </c>
      <c r="G170" s="25">
        <v>30663</v>
      </c>
      <c r="H170" s="25">
        <f t="shared" si="19"/>
        <v>87730</v>
      </c>
      <c r="I170" s="21">
        <f t="shared" si="20"/>
        <v>0.4374786276074319</v>
      </c>
      <c r="J170" s="21">
        <f t="shared" si="21"/>
        <v>0.20765986549640944</v>
      </c>
      <c r="K170" s="21">
        <f t="shared" si="22"/>
        <v>0.0016641969679699077</v>
      </c>
      <c r="L170" s="21">
        <f t="shared" si="23"/>
        <v>0.0036817508263991792</v>
      </c>
      <c r="M170" s="21">
        <f t="shared" si="18"/>
        <v>0.3495155591017896</v>
      </c>
      <c r="N170" s="25"/>
      <c r="P170" s="22"/>
    </row>
    <row r="171" spans="1:16" ht="12">
      <c r="A171" s="24">
        <v>41852</v>
      </c>
      <c r="B171" s="258"/>
      <c r="C171" s="25">
        <v>38350</v>
      </c>
      <c r="D171" s="25">
        <v>18220</v>
      </c>
      <c r="E171" s="25">
        <v>141</v>
      </c>
      <c r="F171" s="25">
        <v>319</v>
      </c>
      <c r="G171" s="25">
        <v>30628</v>
      </c>
      <c r="H171" s="25">
        <f t="shared" si="19"/>
        <v>87658</v>
      </c>
      <c r="I171" s="21">
        <f t="shared" si="20"/>
        <v>0.437495722010541</v>
      </c>
      <c r="J171" s="21">
        <f t="shared" si="21"/>
        <v>0.2078532478495973</v>
      </c>
      <c r="K171" s="21">
        <f t="shared" si="22"/>
        <v>0.0016085240365967739</v>
      </c>
      <c r="L171" s="21">
        <f t="shared" si="23"/>
        <v>0.003639143033151566</v>
      </c>
      <c r="M171" s="21">
        <f t="shared" si="18"/>
        <v>0.3494033630701134</v>
      </c>
      <c r="N171" s="25"/>
      <c r="P171" s="22"/>
    </row>
    <row r="172" spans="1:16" ht="12">
      <c r="A172" s="24">
        <v>41845</v>
      </c>
      <c r="B172" s="258"/>
      <c r="C172" s="25">
        <v>38319</v>
      </c>
      <c r="D172" s="25">
        <v>18207</v>
      </c>
      <c r="E172" s="25">
        <v>140</v>
      </c>
      <c r="F172" s="25">
        <v>316</v>
      </c>
      <c r="G172" s="25">
        <v>30579</v>
      </c>
      <c r="H172" s="25">
        <f t="shared" si="19"/>
        <v>87561</v>
      </c>
      <c r="I172" s="21">
        <f t="shared" si="20"/>
        <v>0.4376263404940556</v>
      </c>
      <c r="J172" s="21">
        <f t="shared" si="21"/>
        <v>0.20793503957241238</v>
      </c>
      <c r="K172" s="21">
        <f t="shared" si="22"/>
        <v>0.001598885348499903</v>
      </c>
      <c r="L172" s="21">
        <f t="shared" si="23"/>
        <v>0.0036089126437569238</v>
      </c>
      <c r="M172" s="21">
        <f t="shared" si="18"/>
        <v>0.34923082194127525</v>
      </c>
      <c r="N172" s="25"/>
      <c r="P172" s="22"/>
    </row>
    <row r="173" spans="1:16" ht="12">
      <c r="A173" s="24">
        <v>41838</v>
      </c>
      <c r="B173" s="258"/>
      <c r="C173" s="25">
        <v>38315</v>
      </c>
      <c r="D173" s="25">
        <v>18207</v>
      </c>
      <c r="E173" s="25">
        <v>139</v>
      </c>
      <c r="F173" s="25">
        <v>314</v>
      </c>
      <c r="G173" s="25">
        <v>30552</v>
      </c>
      <c r="H173" s="25">
        <f t="shared" si="19"/>
        <v>87527</v>
      </c>
      <c r="I173" s="21">
        <f t="shared" si="20"/>
        <v>0.4377506369463137</v>
      </c>
      <c r="J173" s="21">
        <f t="shared" si="21"/>
        <v>0.20801581226364435</v>
      </c>
      <c r="K173" s="21">
        <f t="shared" si="22"/>
        <v>0.001588081392027603</v>
      </c>
      <c r="L173" s="21">
        <f t="shared" si="23"/>
        <v>0.003587464439544369</v>
      </c>
      <c r="M173" s="21">
        <f t="shared" si="18"/>
        <v>0.34905800495846995</v>
      </c>
      <c r="N173" s="25"/>
      <c r="P173" s="22"/>
    </row>
    <row r="174" spans="1:16" ht="12">
      <c r="A174" s="24">
        <v>41831</v>
      </c>
      <c r="B174" s="258"/>
      <c r="C174" s="25">
        <v>38326</v>
      </c>
      <c r="D174" s="25">
        <v>18212</v>
      </c>
      <c r="E174" s="25">
        <v>137</v>
      </c>
      <c r="F174" s="25">
        <v>312</v>
      </c>
      <c r="G174" s="25">
        <v>30519</v>
      </c>
      <c r="H174" s="25">
        <f t="shared" si="19"/>
        <v>87506</v>
      </c>
      <c r="I174" s="21">
        <f t="shared" si="20"/>
        <v>0.4379813955614472</v>
      </c>
      <c r="J174" s="21">
        <f t="shared" si="21"/>
        <v>0.2081228715745206</v>
      </c>
      <c r="K174" s="21">
        <f t="shared" si="22"/>
        <v>0.0015656069298105274</v>
      </c>
      <c r="L174" s="21">
        <f t="shared" si="23"/>
        <v>0.003565469796356821</v>
      </c>
      <c r="M174" s="21">
        <f t="shared" si="18"/>
        <v>0.34876465613786484</v>
      </c>
      <c r="N174" s="25"/>
      <c r="P174" s="22"/>
    </row>
    <row r="175" spans="1:16" ht="12">
      <c r="A175" s="24">
        <v>41828</v>
      </c>
      <c r="B175" s="258"/>
      <c r="C175" s="25">
        <v>38315</v>
      </c>
      <c r="D175" s="25">
        <v>18202</v>
      </c>
      <c r="E175" s="25">
        <v>136</v>
      </c>
      <c r="F175" s="25">
        <v>308</v>
      </c>
      <c r="G175" s="25">
        <v>30473</v>
      </c>
      <c r="H175" s="25">
        <f t="shared" si="19"/>
        <v>87434</v>
      </c>
      <c r="I175" s="21">
        <f t="shared" si="20"/>
        <v>0.4382162545462863</v>
      </c>
      <c r="J175" s="21">
        <f t="shared" si="21"/>
        <v>0.20817988425555276</v>
      </c>
      <c r="K175" s="21">
        <f t="shared" si="22"/>
        <v>0.0015554589747695405</v>
      </c>
      <c r="L175" s="21">
        <f t="shared" si="23"/>
        <v>0.0035226570899192533</v>
      </c>
      <c r="M175" s="21">
        <f t="shared" si="18"/>
        <v>0.3485257451334721</v>
      </c>
      <c r="N175" s="25"/>
      <c r="P175" s="22"/>
    </row>
    <row r="176" spans="1:16" ht="12">
      <c r="A176" s="24">
        <v>41823</v>
      </c>
      <c r="B176" s="258"/>
      <c r="C176" s="25">
        <v>38313</v>
      </c>
      <c r="D176" s="25">
        <v>18203</v>
      </c>
      <c r="E176" s="25">
        <v>136</v>
      </c>
      <c r="F176" s="25">
        <v>307</v>
      </c>
      <c r="G176" s="25">
        <v>30434</v>
      </c>
      <c r="H176" s="25">
        <f t="shared" si="19"/>
        <v>87393</v>
      </c>
      <c r="I176" s="21">
        <f t="shared" si="20"/>
        <v>0.4383989564381587</v>
      </c>
      <c r="J176" s="21">
        <f t="shared" si="21"/>
        <v>0.20828899339764054</v>
      </c>
      <c r="K176" s="21">
        <f t="shared" si="22"/>
        <v>0.0015561887107663085</v>
      </c>
      <c r="L176" s="21">
        <f t="shared" si="23"/>
        <v>0.0035128671632739463</v>
      </c>
      <c r="M176" s="21">
        <f t="shared" si="18"/>
        <v>0.34824299429016053</v>
      </c>
      <c r="N176" s="25"/>
      <c r="P176" s="22"/>
    </row>
    <row r="177" spans="1:16" ht="12">
      <c r="A177" s="24">
        <v>41815</v>
      </c>
      <c r="B177" s="258"/>
      <c r="C177" s="25">
        <v>38300</v>
      </c>
      <c r="D177" s="25">
        <v>18189</v>
      </c>
      <c r="E177" s="25">
        <v>134</v>
      </c>
      <c r="F177" s="25">
        <v>304</v>
      </c>
      <c r="G177" s="25">
        <v>30373</v>
      </c>
      <c r="H177" s="25">
        <f t="shared" si="19"/>
        <v>87300</v>
      </c>
      <c r="I177" s="21">
        <f t="shared" si="20"/>
        <v>0.43871706758304696</v>
      </c>
      <c r="J177" s="21">
        <f t="shared" si="21"/>
        <v>0.20835051546391753</v>
      </c>
      <c r="K177" s="21">
        <f t="shared" si="22"/>
        <v>0.0015349369988545247</v>
      </c>
      <c r="L177" s="21">
        <f t="shared" si="23"/>
        <v>0.0034822451317296677</v>
      </c>
      <c r="M177" s="21">
        <f t="shared" si="18"/>
        <v>0.3479152348224513</v>
      </c>
      <c r="N177" s="25"/>
      <c r="P177" s="22"/>
    </row>
    <row r="178" spans="1:16" ht="12">
      <c r="A178" s="24">
        <v>41807</v>
      </c>
      <c r="B178" s="258" t="s">
        <v>266</v>
      </c>
      <c r="C178" s="25">
        <v>38240</v>
      </c>
      <c r="D178" s="25">
        <v>18150</v>
      </c>
      <c r="E178" s="25">
        <v>131</v>
      </c>
      <c r="F178" s="25">
        <v>296</v>
      </c>
      <c r="G178" s="25">
        <v>30149</v>
      </c>
      <c r="H178" s="25">
        <f t="shared" si="19"/>
        <v>86966</v>
      </c>
      <c r="I178" s="21">
        <f t="shared" si="20"/>
        <v>0.43971207138421914</v>
      </c>
      <c r="J178" s="21">
        <f t="shared" si="21"/>
        <v>0.20870225145459145</v>
      </c>
      <c r="K178" s="21">
        <f t="shared" si="22"/>
        <v>0.0015063358093967757</v>
      </c>
      <c r="L178" s="21">
        <f t="shared" si="23"/>
        <v>0.003403629004438516</v>
      </c>
      <c r="M178" s="21">
        <f t="shared" si="18"/>
        <v>0.3466757123473541</v>
      </c>
      <c r="N178" s="25"/>
      <c r="P178" s="22"/>
    </row>
    <row r="179" spans="1:16" ht="12">
      <c r="A179" s="24">
        <v>41792</v>
      </c>
      <c r="B179" s="258" t="s">
        <v>263</v>
      </c>
      <c r="C179" s="25">
        <v>37809</v>
      </c>
      <c r="D179" s="25">
        <v>17956</v>
      </c>
      <c r="E179" s="25">
        <v>132</v>
      </c>
      <c r="F179" s="25">
        <v>304</v>
      </c>
      <c r="G179" s="25">
        <v>30741</v>
      </c>
      <c r="H179" s="25">
        <f t="shared" si="19"/>
        <v>86942</v>
      </c>
      <c r="I179" s="21">
        <f t="shared" si="20"/>
        <v>0.43487612431276024</v>
      </c>
      <c r="J179" s="21">
        <f t="shared" si="21"/>
        <v>0.20652849025787307</v>
      </c>
      <c r="K179" s="21">
        <f t="shared" si="22"/>
        <v>0.0015182535483425732</v>
      </c>
      <c r="L179" s="21">
        <f t="shared" si="23"/>
        <v>0.0034965839295162293</v>
      </c>
      <c r="M179" s="21">
        <f t="shared" si="18"/>
        <v>0.3535805479515079</v>
      </c>
      <c r="N179" s="25"/>
      <c r="P179" s="22"/>
    </row>
    <row r="180" spans="1:16" ht="12">
      <c r="A180" s="24">
        <v>41790</v>
      </c>
      <c r="B180" s="258"/>
      <c r="C180" s="25">
        <v>37750</v>
      </c>
      <c r="D180" s="25">
        <v>17957</v>
      </c>
      <c r="E180" s="25">
        <v>136</v>
      </c>
      <c r="F180" s="25">
        <v>306</v>
      </c>
      <c r="G180" s="25">
        <v>30788</v>
      </c>
      <c r="H180" s="25">
        <f t="shared" si="19"/>
        <v>86937</v>
      </c>
      <c r="I180" s="21">
        <f t="shared" si="20"/>
        <v>0.4342224829474217</v>
      </c>
      <c r="J180" s="21">
        <f t="shared" si="21"/>
        <v>0.20655187089501592</v>
      </c>
      <c r="K180" s="21">
        <f t="shared" si="22"/>
        <v>0.0015643511968436914</v>
      </c>
      <c r="L180" s="21">
        <f t="shared" si="23"/>
        <v>0.0035197901928983055</v>
      </c>
      <c r="M180" s="21">
        <f t="shared" si="18"/>
        <v>0.35414150476782036</v>
      </c>
      <c r="N180" s="25"/>
      <c r="P180" s="22"/>
    </row>
    <row r="181" spans="1:16" ht="12">
      <c r="A181" s="24">
        <v>41783</v>
      </c>
      <c r="B181" s="258" t="s">
        <v>206</v>
      </c>
      <c r="C181" s="25">
        <v>37654</v>
      </c>
      <c r="D181" s="25">
        <v>17946</v>
      </c>
      <c r="E181" s="25">
        <v>138</v>
      </c>
      <c r="F181" s="25">
        <v>305</v>
      </c>
      <c r="G181" s="25">
        <v>30902</v>
      </c>
      <c r="H181" s="25">
        <f t="shared" si="19"/>
        <v>86945</v>
      </c>
      <c r="I181" s="21">
        <f t="shared" si="20"/>
        <v>0.43307838288573236</v>
      </c>
      <c r="J181" s="21">
        <f t="shared" si="21"/>
        <v>0.20640634884122147</v>
      </c>
      <c r="K181" s="21">
        <f t="shared" si="22"/>
        <v>0.001587210305365461</v>
      </c>
      <c r="L181" s="21">
        <f t="shared" si="23"/>
        <v>0.003507964805336707</v>
      </c>
      <c r="M181" s="21">
        <f t="shared" si="18"/>
        <v>0.355420093162344</v>
      </c>
      <c r="N181" s="25"/>
      <c r="P181" s="22"/>
    </row>
    <row r="182" spans="1:16" ht="12">
      <c r="A182" s="24">
        <v>41780</v>
      </c>
      <c r="B182" s="258"/>
      <c r="C182" s="25">
        <v>37632</v>
      </c>
      <c r="D182" s="25">
        <v>17950</v>
      </c>
      <c r="E182" s="25">
        <v>140</v>
      </c>
      <c r="F182" s="25">
        <v>305</v>
      </c>
      <c r="G182" s="25">
        <v>30927</v>
      </c>
      <c r="H182" s="25">
        <f t="shared" si="19"/>
        <v>86954</v>
      </c>
      <c r="I182" s="21">
        <f t="shared" si="20"/>
        <v>0.43278055063596843</v>
      </c>
      <c r="J182" s="21">
        <f t="shared" si="21"/>
        <v>0.20643098649860847</v>
      </c>
      <c r="K182" s="21">
        <f t="shared" si="22"/>
        <v>0.0016100466913540493</v>
      </c>
      <c r="L182" s="21">
        <f t="shared" si="23"/>
        <v>0.003507601720449893</v>
      </c>
      <c r="M182" s="21">
        <f t="shared" si="18"/>
        <v>0.35567081445361914</v>
      </c>
      <c r="N182" s="25"/>
      <c r="P182" s="22"/>
    </row>
    <row r="183" spans="1:16" ht="12" customHeight="1">
      <c r="A183" s="24">
        <v>41777</v>
      </c>
      <c r="B183" s="258"/>
      <c r="C183" s="25">
        <v>37623</v>
      </c>
      <c r="D183" s="25">
        <v>17952</v>
      </c>
      <c r="E183" s="25">
        <v>142</v>
      </c>
      <c r="F183" s="25">
        <v>306</v>
      </c>
      <c r="G183" s="25">
        <v>30962</v>
      </c>
      <c r="H183" s="25">
        <f t="shared" si="19"/>
        <v>86985</v>
      </c>
      <c r="I183" s="21">
        <f t="shared" si="20"/>
        <v>0.4325228487670288</v>
      </c>
      <c r="J183" s="21">
        <f t="shared" si="21"/>
        <v>0.20638041041558888</v>
      </c>
      <c r="K183" s="21">
        <f t="shared" si="22"/>
        <v>0.0016324653675921135</v>
      </c>
      <c r="L183" s="21">
        <f t="shared" si="23"/>
        <v>0.0035178479048111745</v>
      </c>
      <c r="M183" s="21">
        <f t="shared" si="18"/>
        <v>0.355946427544979</v>
      </c>
      <c r="N183" s="25"/>
      <c r="P183" s="22"/>
    </row>
    <row r="184" spans="1:16" ht="12">
      <c r="A184" s="24">
        <v>41775</v>
      </c>
      <c r="B184" s="258"/>
      <c r="C184" s="25">
        <v>37609</v>
      </c>
      <c r="D184" s="25">
        <v>17955</v>
      </c>
      <c r="E184" s="25">
        <v>142</v>
      </c>
      <c r="F184" s="25">
        <v>306</v>
      </c>
      <c r="G184" s="25">
        <v>30972</v>
      </c>
      <c r="H184" s="25">
        <f t="shared" si="19"/>
        <v>86984</v>
      </c>
      <c r="I184" s="21">
        <f t="shared" si="20"/>
        <v>0.4323668720684264</v>
      </c>
      <c r="J184" s="21">
        <f t="shared" si="21"/>
        <v>0.20641727214200312</v>
      </c>
      <c r="K184" s="21">
        <f t="shared" si="22"/>
        <v>0.0016324841350133358</v>
      </c>
      <c r="L184" s="21">
        <f t="shared" si="23"/>
        <v>0.0035178883472822588</v>
      </c>
      <c r="M184" s="21">
        <f t="shared" si="18"/>
        <v>0.3560654833072749</v>
      </c>
      <c r="N184" s="25"/>
      <c r="P184" s="22"/>
    </row>
    <row r="185" spans="1:16" ht="12">
      <c r="A185" s="24">
        <v>41773</v>
      </c>
      <c r="B185" s="258"/>
      <c r="C185" s="25">
        <v>37662</v>
      </c>
      <c r="D185" s="25">
        <v>17960</v>
      </c>
      <c r="E185" s="25">
        <v>142</v>
      </c>
      <c r="F185" s="25">
        <v>307</v>
      </c>
      <c r="G185" s="25">
        <v>31032</v>
      </c>
      <c r="H185" s="25">
        <f t="shared" si="19"/>
        <v>87103</v>
      </c>
      <c r="I185" s="21">
        <f t="shared" si="20"/>
        <v>0.4323846480603424</v>
      </c>
      <c r="J185" s="21">
        <f t="shared" si="21"/>
        <v>0.20619266844999598</v>
      </c>
      <c r="K185" s="21">
        <f t="shared" si="22"/>
        <v>0.0016302538374108814</v>
      </c>
      <c r="L185" s="21">
        <f t="shared" si="23"/>
        <v>0.0035245628738390183</v>
      </c>
      <c r="M185" s="21">
        <f t="shared" si="18"/>
        <v>0.35626786677841177</v>
      </c>
      <c r="N185" s="25"/>
      <c r="P185" s="22"/>
    </row>
    <row r="186" spans="1:16" ht="12">
      <c r="A186" s="24">
        <v>41768</v>
      </c>
      <c r="B186" s="258"/>
      <c r="C186" s="25">
        <v>37775</v>
      </c>
      <c r="D186" s="25">
        <v>17999</v>
      </c>
      <c r="E186" s="25">
        <v>140</v>
      </c>
      <c r="F186" s="25">
        <v>306</v>
      </c>
      <c r="G186" s="25">
        <v>31124</v>
      </c>
      <c r="H186" s="25">
        <f t="shared" si="19"/>
        <v>87344</v>
      </c>
      <c r="I186" s="21">
        <f t="shared" si="20"/>
        <v>0.43248534530133725</v>
      </c>
      <c r="J186" s="21">
        <f t="shared" si="21"/>
        <v>0.2060702509617146</v>
      </c>
      <c r="K186" s="21">
        <f t="shared" si="22"/>
        <v>0.0016028576662392379</v>
      </c>
      <c r="L186" s="21">
        <f t="shared" si="23"/>
        <v>0.003503388899065763</v>
      </c>
      <c r="M186" s="21">
        <f t="shared" si="18"/>
        <v>0.35633815717164313</v>
      </c>
      <c r="N186" s="25"/>
      <c r="P186" s="22"/>
    </row>
    <row r="187" spans="1:16" ht="12">
      <c r="A187" s="24">
        <v>41766</v>
      </c>
      <c r="B187" s="258"/>
      <c r="C187" s="25">
        <v>37767</v>
      </c>
      <c r="D187" s="25">
        <v>18004</v>
      </c>
      <c r="E187" s="25">
        <v>140</v>
      </c>
      <c r="F187" s="25">
        <v>306</v>
      </c>
      <c r="G187" s="25">
        <v>31123</v>
      </c>
      <c r="H187" s="25">
        <f t="shared" si="19"/>
        <v>87340</v>
      </c>
      <c r="I187" s="21">
        <f t="shared" si="20"/>
        <v>0.43241355621708266</v>
      </c>
      <c r="J187" s="21">
        <f t="shared" si="21"/>
        <v>0.2061369361117472</v>
      </c>
      <c r="K187" s="21">
        <f t="shared" si="22"/>
        <v>0.0016029310739638196</v>
      </c>
      <c r="L187" s="21">
        <f t="shared" si="23"/>
        <v>0.003503549347378063</v>
      </c>
      <c r="M187" s="21">
        <f t="shared" si="18"/>
        <v>0.35634302724982825</v>
      </c>
      <c r="N187" s="25"/>
      <c r="P187" s="22"/>
    </row>
    <row r="188" spans="1:16" ht="12">
      <c r="A188" s="24">
        <v>41761</v>
      </c>
      <c r="B188" s="258"/>
      <c r="C188" s="25">
        <v>37754</v>
      </c>
      <c r="D188" s="25">
        <v>18009</v>
      </c>
      <c r="E188" s="25">
        <v>141</v>
      </c>
      <c r="F188" s="25">
        <v>307</v>
      </c>
      <c r="G188" s="25">
        <v>31130</v>
      </c>
      <c r="H188" s="25">
        <f t="shared" si="19"/>
        <v>87341</v>
      </c>
      <c r="I188" s="21">
        <f t="shared" si="20"/>
        <v>0.43225976345587985</v>
      </c>
      <c r="J188" s="21">
        <f t="shared" si="21"/>
        <v>0.20619182285524554</v>
      </c>
      <c r="K188" s="21">
        <f t="shared" si="22"/>
        <v>0.0016143620979837648</v>
      </c>
      <c r="L188" s="21">
        <f t="shared" si="23"/>
        <v>0.003514958610503658</v>
      </c>
      <c r="M188" s="21">
        <f t="shared" si="18"/>
        <v>0.3564190929803872</v>
      </c>
      <c r="N188" s="25"/>
      <c r="P188" s="22"/>
    </row>
    <row r="189" spans="1:16" ht="12">
      <c r="A189" s="24">
        <v>41754</v>
      </c>
      <c r="B189" s="258" t="s">
        <v>202</v>
      </c>
      <c r="C189" s="25">
        <v>37700</v>
      </c>
      <c r="D189" s="25">
        <v>18001</v>
      </c>
      <c r="E189" s="25">
        <v>142</v>
      </c>
      <c r="F189" s="25">
        <v>306</v>
      </c>
      <c r="G189" s="25">
        <v>31158</v>
      </c>
      <c r="H189" s="25">
        <f t="shared" si="19"/>
        <v>87307</v>
      </c>
      <c r="I189" s="21">
        <f t="shared" si="20"/>
        <v>0.43180959144169423</v>
      </c>
      <c r="J189" s="21">
        <f t="shared" si="21"/>
        <v>0.20618048953692145</v>
      </c>
      <c r="K189" s="21">
        <f t="shared" si="22"/>
        <v>0.0016264446149793258</v>
      </c>
      <c r="L189" s="21">
        <f t="shared" si="23"/>
        <v>0.0035048736069272796</v>
      </c>
      <c r="M189" s="21">
        <f t="shared" si="18"/>
        <v>0.3568786007994777</v>
      </c>
      <c r="N189" s="25"/>
      <c r="P189" s="22"/>
    </row>
    <row r="190" spans="1:16" ht="12">
      <c r="A190" s="24">
        <v>41750</v>
      </c>
      <c r="B190" s="258" t="s">
        <v>260</v>
      </c>
      <c r="C190" s="25">
        <v>37582</v>
      </c>
      <c r="D190" s="25">
        <v>18006</v>
      </c>
      <c r="E190" s="25">
        <v>141</v>
      </c>
      <c r="F190" s="25">
        <v>309</v>
      </c>
      <c r="G190" s="25">
        <v>31206</v>
      </c>
      <c r="H190" s="25">
        <f t="shared" si="19"/>
        <v>87244</v>
      </c>
      <c r="I190" s="21">
        <f t="shared" si="20"/>
        <v>0.43076887808903763</v>
      </c>
      <c r="J190" s="21">
        <f t="shared" si="21"/>
        <v>0.20638668561734905</v>
      </c>
      <c r="K190" s="21">
        <f t="shared" si="22"/>
        <v>0.001616156985007565</v>
      </c>
      <c r="L190" s="21">
        <f t="shared" si="23"/>
        <v>0.0035417908394846636</v>
      </c>
      <c r="M190" s="21">
        <f t="shared" si="18"/>
        <v>0.3576864884691211</v>
      </c>
      <c r="N190" s="25"/>
      <c r="P190" s="22"/>
    </row>
    <row r="191" spans="1:16" ht="12">
      <c r="A191" s="24">
        <v>41740</v>
      </c>
      <c r="B191" s="258"/>
      <c r="C191" s="25">
        <v>37704</v>
      </c>
      <c r="D191" s="25">
        <v>18085</v>
      </c>
      <c r="E191" s="25">
        <v>143</v>
      </c>
      <c r="F191" s="25">
        <v>306</v>
      </c>
      <c r="G191" s="25">
        <v>31289</v>
      </c>
      <c r="H191" s="25">
        <f t="shared" si="19"/>
        <v>87527</v>
      </c>
      <c r="I191" s="21">
        <f t="shared" si="20"/>
        <v>0.43076993384898377</v>
      </c>
      <c r="J191" s="21">
        <f t="shared" si="21"/>
        <v>0.20662195665337554</v>
      </c>
      <c r="K191" s="21">
        <f t="shared" si="22"/>
        <v>0.0016337815759708432</v>
      </c>
      <c r="L191" s="21">
        <f t="shared" si="23"/>
        <v>0.0034960640716578885</v>
      </c>
      <c r="M191" s="21">
        <f t="shared" si="18"/>
        <v>0.357478263850012</v>
      </c>
      <c r="N191" s="25"/>
      <c r="P191" s="22"/>
    </row>
    <row r="192" spans="1:16" ht="12">
      <c r="A192" s="24">
        <v>41733</v>
      </c>
      <c r="B192" s="258"/>
      <c r="C192" s="25">
        <v>37699</v>
      </c>
      <c r="D192" s="25">
        <v>18072</v>
      </c>
      <c r="E192" s="25">
        <v>144</v>
      </c>
      <c r="F192" s="25">
        <v>303</v>
      </c>
      <c r="G192" s="25">
        <v>31286</v>
      </c>
      <c r="H192" s="25">
        <f t="shared" si="19"/>
        <v>87504</v>
      </c>
      <c r="I192" s="21">
        <f t="shared" si="20"/>
        <v>0.4308260193819711</v>
      </c>
      <c r="J192" s="21">
        <f t="shared" si="21"/>
        <v>0.20652770159078443</v>
      </c>
      <c r="K192" s="21">
        <f t="shared" si="22"/>
        <v>0.0016456390565002743</v>
      </c>
      <c r="L192" s="21">
        <f t="shared" si="23"/>
        <v>0.0034626988480526604</v>
      </c>
      <c r="M192" s="21">
        <f t="shared" si="18"/>
        <v>0.35753794112269155</v>
      </c>
      <c r="N192" s="25"/>
      <c r="P192" s="22"/>
    </row>
    <row r="193" spans="1:16" ht="12">
      <c r="A193" s="24">
        <v>41726</v>
      </c>
      <c r="B193" s="258"/>
      <c r="C193" s="25">
        <v>37887</v>
      </c>
      <c r="D193" s="25">
        <v>18172</v>
      </c>
      <c r="E193" s="25">
        <v>142</v>
      </c>
      <c r="F193" s="25">
        <v>294</v>
      </c>
      <c r="G193" s="25">
        <v>31479</v>
      </c>
      <c r="H193" s="25">
        <f t="shared" si="19"/>
        <v>87974</v>
      </c>
      <c r="I193" s="21">
        <f t="shared" si="20"/>
        <v>0.4306613317571101</v>
      </c>
      <c r="J193" s="21">
        <f t="shared" si="21"/>
        <v>0.20656102939504853</v>
      </c>
      <c r="K193" s="21">
        <f t="shared" si="22"/>
        <v>0.0016141132607361266</v>
      </c>
      <c r="L193" s="21">
        <f t="shared" si="23"/>
        <v>0.003341896469411417</v>
      </c>
      <c r="M193" s="21">
        <f t="shared" si="18"/>
        <v>0.3578216291176939</v>
      </c>
      <c r="N193" s="25"/>
      <c r="P193" s="22"/>
    </row>
    <row r="194" spans="1:16" ht="12">
      <c r="A194" s="24">
        <v>41724</v>
      </c>
      <c r="B194" s="258" t="s">
        <v>264</v>
      </c>
      <c r="C194" s="25">
        <v>37873</v>
      </c>
      <c r="D194" s="25">
        <v>18176</v>
      </c>
      <c r="E194" s="25">
        <v>142</v>
      </c>
      <c r="F194" s="25">
        <v>287</v>
      </c>
      <c r="G194" s="25">
        <v>31474</v>
      </c>
      <c r="H194" s="25">
        <f t="shared" si="19"/>
        <v>87952</v>
      </c>
      <c r="I194" s="21">
        <f t="shared" si="20"/>
        <v>0.43060987811533563</v>
      </c>
      <c r="J194" s="21">
        <f t="shared" si="21"/>
        <v>0.20665817718755686</v>
      </c>
      <c r="K194" s="21">
        <f t="shared" si="22"/>
        <v>0.001614517009277788</v>
      </c>
      <c r="L194" s="21">
        <f t="shared" si="23"/>
        <v>0.0032631435328360926</v>
      </c>
      <c r="M194" s="21">
        <f t="shared" si="18"/>
        <v>0.35785428415499365</v>
      </c>
      <c r="N194" s="25"/>
      <c r="P194" s="22"/>
    </row>
    <row r="195" spans="1:16" ht="12">
      <c r="A195" s="24">
        <v>41718</v>
      </c>
      <c r="B195" s="258"/>
      <c r="C195" s="25">
        <v>37927</v>
      </c>
      <c r="D195" s="25">
        <v>18194</v>
      </c>
      <c r="E195" s="25">
        <v>127</v>
      </c>
      <c r="F195" s="25">
        <v>262</v>
      </c>
      <c r="G195" s="25">
        <v>31513</v>
      </c>
      <c r="H195" s="25">
        <f t="shared" si="19"/>
        <v>88023</v>
      </c>
      <c r="I195" s="21">
        <f t="shared" si="20"/>
        <v>0.4308760210399555</v>
      </c>
      <c r="J195" s="21">
        <f t="shared" si="21"/>
        <v>0.20669597718778046</v>
      </c>
      <c r="K195" s="21">
        <f t="shared" si="22"/>
        <v>0.001442804721493246</v>
      </c>
      <c r="L195" s="21">
        <f t="shared" si="23"/>
        <v>0.002976494779773468</v>
      </c>
      <c r="M195" s="21">
        <f t="shared" si="18"/>
        <v>0.35800870227099735</v>
      </c>
      <c r="N195" s="25"/>
      <c r="P195" s="22"/>
    </row>
    <row r="196" spans="1:16" ht="12">
      <c r="A196" s="24">
        <v>41712</v>
      </c>
      <c r="B196" s="258"/>
      <c r="C196" s="25">
        <v>38075</v>
      </c>
      <c r="D196" s="25">
        <v>18256</v>
      </c>
      <c r="E196" s="25">
        <v>125</v>
      </c>
      <c r="F196" s="25">
        <v>258</v>
      </c>
      <c r="G196" s="25">
        <v>31662</v>
      </c>
      <c r="H196" s="25">
        <f t="shared" si="19"/>
        <v>88376</v>
      </c>
      <c r="I196" s="21">
        <f t="shared" si="20"/>
        <v>0.43082963700552185</v>
      </c>
      <c r="J196" s="21">
        <f t="shared" si="21"/>
        <v>0.20657191997827465</v>
      </c>
      <c r="K196" s="21">
        <f t="shared" si="22"/>
        <v>0.0014144111523490541</v>
      </c>
      <c r="L196" s="21">
        <f t="shared" si="23"/>
        <v>0.0029193446184484473</v>
      </c>
      <c r="M196" s="21">
        <f t="shared" si="18"/>
        <v>0.358264687245406</v>
      </c>
      <c r="N196" s="25"/>
      <c r="P196" s="22"/>
    </row>
    <row r="197" spans="1:16" ht="12">
      <c r="A197" s="24">
        <v>41705</v>
      </c>
      <c r="B197" s="258"/>
      <c r="C197" s="25">
        <v>38061</v>
      </c>
      <c r="D197" s="25">
        <v>18258</v>
      </c>
      <c r="E197" s="25">
        <v>125</v>
      </c>
      <c r="F197" s="25">
        <v>253</v>
      </c>
      <c r="G197" s="25">
        <v>31655</v>
      </c>
      <c r="H197" s="25">
        <f t="shared" si="19"/>
        <v>88352</v>
      </c>
      <c r="I197" s="21">
        <f t="shared" si="20"/>
        <v>0.43078821079319085</v>
      </c>
      <c r="J197" s="21">
        <f t="shared" si="21"/>
        <v>0.2066506700470844</v>
      </c>
      <c r="K197" s="21">
        <f t="shared" si="22"/>
        <v>0.0014147953639985513</v>
      </c>
      <c r="L197" s="21">
        <f t="shared" si="23"/>
        <v>0.002863545816733068</v>
      </c>
      <c r="M197" s="21">
        <f t="shared" si="18"/>
        <v>0.3582827779789931</v>
      </c>
      <c r="N197" s="25"/>
      <c r="P197" s="22"/>
    </row>
    <row r="198" spans="1:16" ht="12">
      <c r="A198" s="24">
        <v>41698</v>
      </c>
      <c r="B198" s="258"/>
      <c r="C198" s="25">
        <v>38066</v>
      </c>
      <c r="D198" s="25">
        <v>18261</v>
      </c>
      <c r="E198" s="25">
        <v>125</v>
      </c>
      <c r="F198" s="25">
        <v>251</v>
      </c>
      <c r="G198" s="25">
        <v>31642</v>
      </c>
      <c r="H198" s="25">
        <f t="shared" si="19"/>
        <v>88345</v>
      </c>
      <c r="I198" s="21">
        <f t="shared" si="20"/>
        <v>0.43087894051729014</v>
      </c>
      <c r="J198" s="21">
        <f t="shared" si="21"/>
        <v>0.20670100175448525</v>
      </c>
      <c r="K198" s="21">
        <f t="shared" si="22"/>
        <v>0.0014149074650517857</v>
      </c>
      <c r="L198" s="21">
        <f t="shared" si="23"/>
        <v>0.0028411341898239855</v>
      </c>
      <c r="M198" s="21">
        <f t="shared" si="18"/>
        <v>0.3581640160733488</v>
      </c>
      <c r="N198" s="25"/>
      <c r="P198" s="22"/>
    </row>
    <row r="199" spans="1:16" ht="12">
      <c r="A199" s="24">
        <v>41684</v>
      </c>
      <c r="B199" s="258"/>
      <c r="C199" s="25">
        <v>38057</v>
      </c>
      <c r="D199" s="25">
        <v>18257</v>
      </c>
      <c r="E199" s="25">
        <v>124</v>
      </c>
      <c r="F199" s="25">
        <v>248</v>
      </c>
      <c r="G199" s="25">
        <v>31614</v>
      </c>
      <c r="H199" s="25">
        <f t="shared" si="19"/>
        <v>88300</v>
      </c>
      <c r="I199" s="21">
        <f t="shared" si="20"/>
        <v>0.43099660249150623</v>
      </c>
      <c r="J199" s="21">
        <f t="shared" si="21"/>
        <v>0.20676104190260475</v>
      </c>
      <c r="K199" s="21">
        <f t="shared" si="22"/>
        <v>0.0014043035107587768</v>
      </c>
      <c r="L199" s="21">
        <f t="shared" si="23"/>
        <v>0.0028086070215175537</v>
      </c>
      <c r="M199" s="21">
        <f t="shared" si="18"/>
        <v>0.3580294450736127</v>
      </c>
      <c r="N199" s="25"/>
      <c r="P199" s="22"/>
    </row>
    <row r="200" spans="1:16" ht="12">
      <c r="A200" s="24">
        <v>41673</v>
      </c>
      <c r="B200" s="258"/>
      <c r="C200" s="25">
        <v>38051</v>
      </c>
      <c r="D200" s="25">
        <v>18240</v>
      </c>
      <c r="E200" s="25">
        <v>125</v>
      </c>
      <c r="F200" s="25">
        <v>248</v>
      </c>
      <c r="G200" s="25">
        <v>31589</v>
      </c>
      <c r="H200" s="25">
        <f t="shared" si="19"/>
        <v>88253</v>
      </c>
      <c r="I200" s="21">
        <f t="shared" si="20"/>
        <v>0.43115814759838195</v>
      </c>
      <c r="J200" s="21">
        <f t="shared" si="21"/>
        <v>0.20667852650901386</v>
      </c>
      <c r="K200" s="21">
        <f t="shared" si="22"/>
        <v>0.0014163824459225182</v>
      </c>
      <c r="L200" s="21">
        <f t="shared" si="23"/>
        <v>0.002810102772710276</v>
      </c>
      <c r="M200" s="21">
        <f t="shared" si="18"/>
        <v>0.3579368406739714</v>
      </c>
      <c r="N200" s="25"/>
      <c r="P200" s="22"/>
    </row>
    <row r="201" spans="1:16" ht="12">
      <c r="A201" s="24">
        <v>41670</v>
      </c>
      <c r="B201" s="258"/>
      <c r="C201" s="25">
        <v>38040</v>
      </c>
      <c r="D201" s="25">
        <v>18238</v>
      </c>
      <c r="E201" s="25">
        <v>124</v>
      </c>
      <c r="F201" s="25">
        <v>247</v>
      </c>
      <c r="G201" s="25">
        <v>31578</v>
      </c>
      <c r="H201" s="25">
        <f t="shared" si="19"/>
        <v>88227</v>
      </c>
      <c r="I201" s="21">
        <f t="shared" si="20"/>
        <v>0.43116052908973446</v>
      </c>
      <c r="J201" s="21">
        <f t="shared" si="21"/>
        <v>0.206716764709216</v>
      </c>
      <c r="K201" s="21">
        <f t="shared" si="22"/>
        <v>0.0014054654470853595</v>
      </c>
      <c r="L201" s="21">
        <f t="shared" si="23"/>
        <v>0.002799596495403901</v>
      </c>
      <c r="M201" s="21">
        <f t="shared" si="18"/>
        <v>0.3579176442585603</v>
      </c>
      <c r="N201" s="25"/>
      <c r="P201" s="22"/>
    </row>
    <row r="202" spans="1:16" ht="12">
      <c r="A202" s="24">
        <v>41656</v>
      </c>
      <c r="B202" s="258" t="s">
        <v>56</v>
      </c>
      <c r="C202" s="25">
        <v>37999</v>
      </c>
      <c r="D202" s="25">
        <v>18226</v>
      </c>
      <c r="E202" s="25">
        <v>125</v>
      </c>
      <c r="F202" s="25">
        <v>246</v>
      </c>
      <c r="G202" s="25">
        <v>31549</v>
      </c>
      <c r="H202" s="25">
        <f t="shared" si="19"/>
        <v>88145</v>
      </c>
      <c r="I202" s="21">
        <f t="shared" si="20"/>
        <v>0.43109648874014406</v>
      </c>
      <c r="J202" s="21">
        <f t="shared" si="21"/>
        <v>0.2067729309660219</v>
      </c>
      <c r="K202" s="21">
        <f t="shared" si="22"/>
        <v>0.0014181178739576833</v>
      </c>
      <c r="L202" s="21">
        <f t="shared" si="23"/>
        <v>0.0027908559759487208</v>
      </c>
      <c r="M202" s="21">
        <f t="shared" si="18"/>
        <v>0.3579216064439276</v>
      </c>
      <c r="N202" s="25"/>
      <c r="P202" s="22"/>
    </row>
    <row r="203" spans="1:16" ht="12">
      <c r="A203" s="24">
        <v>41642</v>
      </c>
      <c r="B203" s="258"/>
      <c r="C203" s="25">
        <v>39422</v>
      </c>
      <c r="D203" s="25">
        <v>19017</v>
      </c>
      <c r="E203" s="25">
        <v>138</v>
      </c>
      <c r="F203" s="25">
        <v>261</v>
      </c>
      <c r="G203" s="25">
        <v>33079</v>
      </c>
      <c r="H203" s="25">
        <f t="shared" si="19"/>
        <v>91917</v>
      </c>
      <c r="I203" s="21">
        <f t="shared" si="20"/>
        <v>0.428886930600433</v>
      </c>
      <c r="J203" s="21">
        <f t="shared" si="21"/>
        <v>0.20689317536473123</v>
      </c>
      <c r="K203" s="21">
        <f t="shared" si="22"/>
        <v>0.001501354482848657</v>
      </c>
      <c r="L203" s="21">
        <f t="shared" si="23"/>
        <v>0.0028395182610398513</v>
      </c>
      <c r="M203" s="21">
        <f t="shared" si="18"/>
        <v>0.3598790212909473</v>
      </c>
      <c r="N203" s="25"/>
      <c r="P203" s="22"/>
    </row>
    <row r="204" spans="1:16" ht="12">
      <c r="A204" s="24">
        <v>41639</v>
      </c>
      <c r="B204" s="258"/>
      <c r="C204" s="25">
        <v>39404</v>
      </c>
      <c r="D204" s="25">
        <v>19012</v>
      </c>
      <c r="E204" s="25">
        <v>138</v>
      </c>
      <c r="F204" s="25">
        <v>260</v>
      </c>
      <c r="G204" s="25">
        <v>33071</v>
      </c>
      <c r="H204" s="25">
        <f t="shared" si="19"/>
        <v>91885</v>
      </c>
      <c r="I204" s="21">
        <f t="shared" si="20"/>
        <v>0.42884039832399196</v>
      </c>
      <c r="J204" s="21">
        <f t="shared" si="21"/>
        <v>0.2069108124285792</v>
      </c>
      <c r="K204" s="21">
        <f t="shared" si="22"/>
        <v>0.001501877346683354</v>
      </c>
      <c r="L204" s="21">
        <f t="shared" si="23"/>
        <v>0.0028296239865048703</v>
      </c>
      <c r="M204" s="21">
        <f t="shared" si="18"/>
        <v>0.3599172879142406</v>
      </c>
      <c r="N204" s="25"/>
      <c r="P204" s="22"/>
    </row>
    <row r="205" spans="1:16" ht="12">
      <c r="A205" s="24">
        <v>41631</v>
      </c>
      <c r="B205" s="258"/>
      <c r="C205" s="25">
        <v>39405</v>
      </c>
      <c r="D205" s="25">
        <v>19008</v>
      </c>
      <c r="E205" s="25">
        <v>138</v>
      </c>
      <c r="F205" s="25">
        <v>260</v>
      </c>
      <c r="G205" s="25">
        <v>33071</v>
      </c>
      <c r="H205" s="25">
        <f t="shared" si="19"/>
        <v>91882</v>
      </c>
      <c r="I205" s="21">
        <f t="shared" si="20"/>
        <v>0.42886528373348426</v>
      </c>
      <c r="J205" s="21">
        <f t="shared" si="21"/>
        <v>0.2068740340871988</v>
      </c>
      <c r="K205" s="21">
        <f t="shared" si="22"/>
        <v>0.0015019263838401428</v>
      </c>
      <c r="L205" s="21">
        <f t="shared" si="23"/>
        <v>0.0028297163753509937</v>
      </c>
      <c r="M205" s="21">
        <f t="shared" si="18"/>
        <v>0.35992903942012583</v>
      </c>
      <c r="N205" s="25"/>
      <c r="P205" s="22"/>
    </row>
    <row r="206" spans="1:16" ht="12">
      <c r="A206" s="24">
        <v>41621</v>
      </c>
      <c r="B206" s="258"/>
      <c r="C206" s="25">
        <v>39402</v>
      </c>
      <c r="D206" s="25">
        <v>19006</v>
      </c>
      <c r="E206" s="25">
        <v>137</v>
      </c>
      <c r="F206" s="25">
        <v>260</v>
      </c>
      <c r="G206" s="25">
        <v>33061</v>
      </c>
      <c r="H206" s="25">
        <f t="shared" si="19"/>
        <v>91866</v>
      </c>
      <c r="I206" s="21">
        <f t="shared" si="20"/>
        <v>0.428907321533538</v>
      </c>
      <c r="J206" s="21">
        <f t="shared" si="21"/>
        <v>0.2068882938192585</v>
      </c>
      <c r="K206" s="21">
        <f t="shared" si="22"/>
        <v>0.00149130254936538</v>
      </c>
      <c r="L206" s="21">
        <f t="shared" si="23"/>
        <v>0.0028302092177737138</v>
      </c>
      <c r="M206" s="21">
        <f t="shared" si="18"/>
        <v>0.35988287288006443</v>
      </c>
      <c r="N206" s="25"/>
      <c r="P206" s="22"/>
    </row>
    <row r="207" spans="1:16" ht="12">
      <c r="A207" s="24">
        <v>41605</v>
      </c>
      <c r="B207" s="258"/>
      <c r="C207" s="25">
        <v>39389</v>
      </c>
      <c r="D207" s="25">
        <v>19006</v>
      </c>
      <c r="E207" s="25">
        <v>137</v>
      </c>
      <c r="F207" s="25">
        <v>259</v>
      </c>
      <c r="G207" s="25">
        <v>33055</v>
      </c>
      <c r="H207" s="25">
        <f t="shared" si="19"/>
        <v>91846</v>
      </c>
      <c r="I207" s="21">
        <f t="shared" si="20"/>
        <v>0.428859177318555</v>
      </c>
      <c r="J207" s="21">
        <f t="shared" si="21"/>
        <v>0.20693334494697646</v>
      </c>
      <c r="K207" s="21">
        <f t="shared" si="22"/>
        <v>0.0014916272891579382</v>
      </c>
      <c r="L207" s="21">
        <f t="shared" si="23"/>
        <v>0.00281993772183873</v>
      </c>
      <c r="M207" s="21">
        <f t="shared" si="18"/>
        <v>0.3598959127234719</v>
      </c>
      <c r="N207" s="25"/>
      <c r="P207" s="22"/>
    </row>
    <row r="208" spans="1:16" ht="12">
      <c r="A208" s="24">
        <v>41600</v>
      </c>
      <c r="B208" s="258"/>
      <c r="C208" s="25">
        <v>39396</v>
      </c>
      <c r="D208" s="25">
        <v>19002</v>
      </c>
      <c r="E208" s="25">
        <v>137</v>
      </c>
      <c r="F208" s="25">
        <v>259</v>
      </c>
      <c r="G208" s="25">
        <v>33042</v>
      </c>
      <c r="H208" s="25">
        <f t="shared" si="19"/>
        <v>91836</v>
      </c>
      <c r="I208" s="21">
        <f t="shared" si="20"/>
        <v>0.42898209852345487</v>
      </c>
      <c r="J208" s="21">
        <f t="shared" si="21"/>
        <v>0.2069123219652424</v>
      </c>
      <c r="K208" s="21">
        <f t="shared" si="22"/>
        <v>0.0014917897120954745</v>
      </c>
      <c r="L208" s="21">
        <f t="shared" si="23"/>
        <v>0.0028202447841804957</v>
      </c>
      <c r="M208" s="21">
        <f t="shared" si="18"/>
        <v>0.3597935450150268</v>
      </c>
      <c r="N208" s="25"/>
      <c r="P208" s="22"/>
    </row>
    <row r="209" spans="1:16" ht="12">
      <c r="A209" s="24">
        <v>41598</v>
      </c>
      <c r="B209" s="258" t="s">
        <v>266</v>
      </c>
      <c r="C209" s="25">
        <v>39347</v>
      </c>
      <c r="D209" s="25">
        <v>18955</v>
      </c>
      <c r="E209" s="25">
        <v>137</v>
      </c>
      <c r="F209" s="25">
        <v>259</v>
      </c>
      <c r="G209" s="25">
        <v>32984</v>
      </c>
      <c r="H209" s="25">
        <f t="shared" si="19"/>
        <v>91682</v>
      </c>
      <c r="I209" s="21">
        <f t="shared" si="20"/>
        <v>0.42916821186274295</v>
      </c>
      <c r="J209" s="21">
        <f t="shared" si="21"/>
        <v>0.2067472350079623</v>
      </c>
      <c r="K209" s="21">
        <f t="shared" si="22"/>
        <v>0.0014942954996618747</v>
      </c>
      <c r="L209" s="21">
        <f t="shared" si="23"/>
        <v>0.0028249820030104055</v>
      </c>
      <c r="M209" s="21">
        <f t="shared" si="18"/>
        <v>0.35976527562662247</v>
      </c>
      <c r="N209" s="25"/>
      <c r="P209" s="22"/>
    </row>
    <row r="210" spans="1:16" ht="12">
      <c r="A210" s="24">
        <v>41582</v>
      </c>
      <c r="B210" s="199" t="s">
        <v>210</v>
      </c>
      <c r="C210" s="25">
        <v>39357</v>
      </c>
      <c r="D210" s="25">
        <v>18962</v>
      </c>
      <c r="E210" s="25">
        <v>138</v>
      </c>
      <c r="F210" s="25">
        <v>257</v>
      </c>
      <c r="G210" s="25">
        <v>32917</v>
      </c>
      <c r="H210" s="25">
        <f t="shared" si="19"/>
        <v>91631</v>
      </c>
      <c r="I210" s="21">
        <f t="shared" si="20"/>
        <v>0.4295162117623948</v>
      </c>
      <c r="J210" s="21">
        <f t="shared" si="21"/>
        <v>0.20693869978500726</v>
      </c>
      <c r="K210" s="21">
        <f t="shared" si="22"/>
        <v>0.0015060405321343214</v>
      </c>
      <c r="L210" s="21">
        <f t="shared" si="23"/>
        <v>0.002804727657670439</v>
      </c>
      <c r="M210" s="21">
        <f t="shared" si="18"/>
        <v>0.35923432026279317</v>
      </c>
      <c r="N210" s="25"/>
      <c r="P210" s="22"/>
    </row>
    <row r="211" spans="1:16" ht="12">
      <c r="A211" s="24">
        <v>41581</v>
      </c>
      <c r="B211" s="258"/>
      <c r="C211" s="25">
        <v>39363</v>
      </c>
      <c r="D211" s="25">
        <v>18969</v>
      </c>
      <c r="E211" s="25">
        <v>138</v>
      </c>
      <c r="F211" s="25">
        <v>257</v>
      </c>
      <c r="G211" s="25">
        <v>32921</v>
      </c>
      <c r="H211" s="25">
        <f t="shared" si="19"/>
        <v>91648</v>
      </c>
      <c r="I211" s="21">
        <f t="shared" si="20"/>
        <v>0.42950200768156427</v>
      </c>
      <c r="J211" s="21">
        <f t="shared" si="21"/>
        <v>0.2069766934357542</v>
      </c>
      <c r="K211" s="21">
        <f t="shared" si="22"/>
        <v>0.0015057611731843575</v>
      </c>
      <c r="L211" s="21">
        <f t="shared" si="23"/>
        <v>0.002804207402234637</v>
      </c>
      <c r="M211" s="21">
        <f t="shared" si="18"/>
        <v>0.35921133030726254</v>
      </c>
      <c r="N211" s="25"/>
      <c r="P211" s="22"/>
    </row>
    <row r="212" spans="1:16" ht="12">
      <c r="A212" s="24">
        <v>41580</v>
      </c>
      <c r="B212" s="258"/>
      <c r="C212" s="25">
        <v>39362</v>
      </c>
      <c r="D212" s="25">
        <v>18968</v>
      </c>
      <c r="E212" s="25">
        <v>138</v>
      </c>
      <c r="F212" s="25">
        <v>257</v>
      </c>
      <c r="G212" s="25">
        <v>32920</v>
      </c>
      <c r="H212" s="25">
        <f t="shared" si="19"/>
        <v>91645</v>
      </c>
      <c r="I212" s="21">
        <f t="shared" si="20"/>
        <v>0.4295051557640897</v>
      </c>
      <c r="J212" s="21">
        <f t="shared" si="21"/>
        <v>0.20697255714987178</v>
      </c>
      <c r="K212" s="21">
        <f t="shared" si="22"/>
        <v>0.0015058104642915598</v>
      </c>
      <c r="L212" s="21">
        <f t="shared" si="23"/>
        <v>0.002804299197992253</v>
      </c>
      <c r="M212" s="21">
        <f t="shared" si="18"/>
        <v>0.3592121774237547</v>
      </c>
      <c r="N212" s="25"/>
      <c r="P212" s="22"/>
    </row>
    <row r="213" spans="1:16" ht="12">
      <c r="A213" s="24">
        <v>41578</v>
      </c>
      <c r="B213" s="258"/>
      <c r="C213" s="25">
        <v>39353</v>
      </c>
      <c r="D213" s="25">
        <v>18961</v>
      </c>
      <c r="E213" s="25">
        <v>138</v>
      </c>
      <c r="F213" s="25">
        <v>257</v>
      </c>
      <c r="G213" s="25">
        <v>32914</v>
      </c>
      <c r="H213" s="25">
        <f t="shared" si="19"/>
        <v>91623</v>
      </c>
      <c r="I213" s="21">
        <f t="shared" si="20"/>
        <v>0.42951005751830873</v>
      </c>
      <c r="J213" s="21">
        <f t="shared" si="21"/>
        <v>0.2069458542069131</v>
      </c>
      <c r="K213" s="21">
        <f t="shared" si="22"/>
        <v>0.001506172031040241</v>
      </c>
      <c r="L213" s="21">
        <f t="shared" si="23"/>
        <v>0.002804972550560449</v>
      </c>
      <c r="M213" s="21">
        <f t="shared" si="18"/>
        <v>0.3592329436931775</v>
      </c>
      <c r="N213" s="25"/>
      <c r="P213" s="22"/>
    </row>
    <row r="214" spans="1:16" ht="12">
      <c r="A214" s="24">
        <v>41577</v>
      </c>
      <c r="B214" s="258"/>
      <c r="C214" s="25">
        <v>39355</v>
      </c>
      <c r="D214" s="25">
        <v>18962</v>
      </c>
      <c r="E214" s="25">
        <v>138</v>
      </c>
      <c r="F214" s="25">
        <v>257</v>
      </c>
      <c r="G214" s="25">
        <v>32914</v>
      </c>
      <c r="H214" s="25">
        <f t="shared" si="19"/>
        <v>91626</v>
      </c>
      <c r="I214" s="21">
        <f t="shared" si="20"/>
        <v>0.42951782245214243</v>
      </c>
      <c r="J214" s="21">
        <f t="shared" si="21"/>
        <v>0.20694999236024708</v>
      </c>
      <c r="K214" s="21">
        <f t="shared" si="22"/>
        <v>0.001506122716259577</v>
      </c>
      <c r="L214" s="21">
        <f t="shared" si="23"/>
        <v>0.002804880710715299</v>
      </c>
      <c r="M214" s="21">
        <f t="shared" si="18"/>
        <v>0.3592211817606356</v>
      </c>
      <c r="N214" s="25"/>
      <c r="P214" s="22"/>
    </row>
    <row r="215" spans="1:16" ht="12">
      <c r="A215" s="24">
        <v>41575</v>
      </c>
      <c r="B215" s="258"/>
      <c r="C215" s="25">
        <v>39344</v>
      </c>
      <c r="D215" s="25">
        <v>18955</v>
      </c>
      <c r="E215" s="25">
        <v>137</v>
      </c>
      <c r="F215" s="25">
        <v>253</v>
      </c>
      <c r="G215" s="25">
        <v>32904</v>
      </c>
      <c r="H215" s="25">
        <f t="shared" si="19"/>
        <v>91593</v>
      </c>
      <c r="I215" s="21">
        <f t="shared" si="20"/>
        <v>0.4295524767176531</v>
      </c>
      <c r="J215" s="21">
        <f t="shared" si="21"/>
        <v>0.20694812922384898</v>
      </c>
      <c r="K215" s="21">
        <f t="shared" si="22"/>
        <v>0.0014957474916205387</v>
      </c>
      <c r="L215" s="21">
        <f t="shared" si="23"/>
        <v>0.0027622198202919435</v>
      </c>
      <c r="M215" s="21">
        <f t="shared" si="18"/>
        <v>0.35924142674658543</v>
      </c>
      <c r="N215" s="25"/>
      <c r="P215" s="22"/>
    </row>
    <row r="216" spans="1:16" ht="12">
      <c r="A216" s="24">
        <v>41572</v>
      </c>
      <c r="B216" s="258" t="s">
        <v>206</v>
      </c>
      <c r="C216" s="25">
        <v>39344</v>
      </c>
      <c r="D216" s="25">
        <v>18948</v>
      </c>
      <c r="E216" s="25">
        <v>137</v>
      </c>
      <c r="F216" s="25">
        <v>253</v>
      </c>
      <c r="G216" s="25">
        <v>32894</v>
      </c>
      <c r="H216" s="25">
        <f t="shared" si="19"/>
        <v>91576</v>
      </c>
      <c r="I216" s="21">
        <f t="shared" si="20"/>
        <v>0.42963221804839696</v>
      </c>
      <c r="J216" s="21">
        <f t="shared" si="21"/>
        <v>0.20691010745173408</v>
      </c>
      <c r="K216" s="21">
        <f t="shared" si="22"/>
        <v>0.0014960251594304185</v>
      </c>
      <c r="L216" s="21">
        <f t="shared" si="23"/>
        <v>0.0027627325936926705</v>
      </c>
      <c r="M216" s="21">
        <f aca="true" t="shared" si="24" ref="M216:M279">G216/H216</f>
        <v>0.35919891674674587</v>
      </c>
      <c r="N216" s="25"/>
      <c r="P216" s="22"/>
    </row>
    <row r="217" spans="1:16" ht="12">
      <c r="A217" s="24">
        <v>41571</v>
      </c>
      <c r="B217" s="258"/>
      <c r="C217" s="25">
        <v>39322</v>
      </c>
      <c r="D217" s="25">
        <v>18941</v>
      </c>
      <c r="E217" s="25">
        <v>137</v>
      </c>
      <c r="F217" s="25">
        <v>252</v>
      </c>
      <c r="G217" s="25">
        <v>32871</v>
      </c>
      <c r="H217" s="25">
        <f aca="true" t="shared" si="25" ref="H217:H280">C217+D217+E217+F217+G217</f>
        <v>91523</v>
      </c>
      <c r="I217" s="21">
        <f aca="true" t="shared" si="26" ref="I217:I280">C217/H217</f>
        <v>0.42964063677982584</v>
      </c>
      <c r="J217" s="21">
        <f aca="true" t="shared" si="27" ref="J217:J280">D217/H217</f>
        <v>0.2069534433967418</v>
      </c>
      <c r="K217" s="21">
        <f aca="true" t="shared" si="28" ref="K217:K280">E217/H217</f>
        <v>0.0014968914917561705</v>
      </c>
      <c r="L217" s="21">
        <f aca="true" t="shared" si="29" ref="L217:L280">F217/H217</f>
        <v>0.0027534062476098904</v>
      </c>
      <c r="M217" s="21">
        <f t="shared" si="24"/>
        <v>0.3591556220840663</v>
      </c>
      <c r="N217" s="25"/>
      <c r="P217" s="22"/>
    </row>
    <row r="218" spans="1:16" ht="12">
      <c r="A218" s="24">
        <v>41569</v>
      </c>
      <c r="B218" s="258"/>
      <c r="C218" s="25">
        <v>39296</v>
      </c>
      <c r="D218" s="25">
        <v>18915</v>
      </c>
      <c r="E218" s="25">
        <v>136</v>
      </c>
      <c r="F218" s="25">
        <v>251</v>
      </c>
      <c r="G218" s="25">
        <v>32787</v>
      </c>
      <c r="H218" s="25">
        <f t="shared" si="25"/>
        <v>91385</v>
      </c>
      <c r="I218" s="21">
        <f t="shared" si="26"/>
        <v>0.4300049242216994</v>
      </c>
      <c r="J218" s="21">
        <f t="shared" si="27"/>
        <v>0.20698145209826557</v>
      </c>
      <c r="K218" s="21">
        <f t="shared" si="28"/>
        <v>0.0014882092247086502</v>
      </c>
      <c r="L218" s="21">
        <f t="shared" si="29"/>
        <v>0.002746621436778465</v>
      </c>
      <c r="M218" s="21">
        <f t="shared" si="24"/>
        <v>0.3587787930185479</v>
      </c>
      <c r="N218" s="25"/>
      <c r="P218" s="22"/>
    </row>
    <row r="219" spans="1:16" ht="12">
      <c r="A219" s="24">
        <v>41568</v>
      </c>
      <c r="B219" s="258"/>
      <c r="C219" s="25">
        <v>39274</v>
      </c>
      <c r="D219" s="25">
        <v>18895</v>
      </c>
      <c r="E219" s="25">
        <v>134</v>
      </c>
      <c r="F219" s="25">
        <v>250</v>
      </c>
      <c r="G219" s="25">
        <v>32729</v>
      </c>
      <c r="H219" s="25">
        <f t="shared" si="25"/>
        <v>91282</v>
      </c>
      <c r="I219" s="21">
        <f t="shared" si="26"/>
        <v>0.43024911811748207</v>
      </c>
      <c r="J219" s="21">
        <f t="shared" si="27"/>
        <v>0.20699590280668698</v>
      </c>
      <c r="K219" s="21">
        <f t="shared" si="28"/>
        <v>0.0014679783527968273</v>
      </c>
      <c r="L219" s="21">
        <f t="shared" si="29"/>
        <v>0.0027387655835761707</v>
      </c>
      <c r="M219" s="21">
        <f t="shared" si="24"/>
        <v>0.35854823513945794</v>
      </c>
      <c r="N219" s="25"/>
      <c r="P219" s="22"/>
    </row>
    <row r="220" spans="1:16" ht="12">
      <c r="A220" s="24">
        <v>41565</v>
      </c>
      <c r="B220" s="258"/>
      <c r="C220" s="25">
        <v>39225</v>
      </c>
      <c r="D220" s="25">
        <v>18838</v>
      </c>
      <c r="E220" s="25">
        <v>133</v>
      </c>
      <c r="F220" s="25">
        <v>249</v>
      </c>
      <c r="G220" s="25">
        <v>32617</v>
      </c>
      <c r="H220" s="25">
        <f t="shared" si="25"/>
        <v>91062</v>
      </c>
      <c r="I220" s="21">
        <f t="shared" si="26"/>
        <v>0.4307504776965145</v>
      </c>
      <c r="J220" s="21">
        <f t="shared" si="27"/>
        <v>0.20687004458500802</v>
      </c>
      <c r="K220" s="21">
        <f t="shared" si="28"/>
        <v>0.00146054336605829</v>
      </c>
      <c r="L220" s="21">
        <f t="shared" si="29"/>
        <v>0.0027344007379587532</v>
      </c>
      <c r="M220" s="21">
        <f t="shared" si="24"/>
        <v>0.35818453361446045</v>
      </c>
      <c r="N220" s="25"/>
      <c r="P220" s="22"/>
    </row>
    <row r="221" spans="1:16" ht="12">
      <c r="A221" s="24">
        <v>41563</v>
      </c>
      <c r="B221" s="258"/>
      <c r="C221" s="25">
        <v>39217</v>
      </c>
      <c r="D221" s="25">
        <v>18823</v>
      </c>
      <c r="E221" s="25">
        <v>133</v>
      </c>
      <c r="F221" s="25">
        <v>248</v>
      </c>
      <c r="G221" s="25">
        <v>32602</v>
      </c>
      <c r="H221" s="25">
        <f t="shared" si="25"/>
        <v>91023</v>
      </c>
      <c r="I221" s="21">
        <f t="shared" si="26"/>
        <v>0.4308471485229008</v>
      </c>
      <c r="J221" s="21">
        <f t="shared" si="27"/>
        <v>0.20679388725926415</v>
      </c>
      <c r="K221" s="21">
        <f t="shared" si="28"/>
        <v>0.0014611691550487239</v>
      </c>
      <c r="L221" s="21">
        <f t="shared" si="29"/>
        <v>0.002724586093624688</v>
      </c>
      <c r="M221" s="21">
        <f t="shared" si="24"/>
        <v>0.35817320896916166</v>
      </c>
      <c r="N221" s="25"/>
      <c r="P221" s="22"/>
    </row>
    <row r="222" spans="1:16" ht="12">
      <c r="A222" s="24">
        <v>41562</v>
      </c>
      <c r="B222" s="258"/>
      <c r="C222" s="25">
        <v>39179</v>
      </c>
      <c r="D222" s="25">
        <v>18784</v>
      </c>
      <c r="E222" s="25">
        <v>132</v>
      </c>
      <c r="F222" s="25">
        <v>241</v>
      </c>
      <c r="G222" s="25">
        <v>32517</v>
      </c>
      <c r="H222" s="25">
        <f t="shared" si="25"/>
        <v>90853</v>
      </c>
      <c r="I222" s="21">
        <f t="shared" si="26"/>
        <v>0.43123507203944833</v>
      </c>
      <c r="J222" s="21">
        <f t="shared" si="27"/>
        <v>0.2067515657160468</v>
      </c>
      <c r="K222" s="21">
        <f t="shared" si="28"/>
        <v>0.0014528964371016918</v>
      </c>
      <c r="L222" s="21">
        <f t="shared" si="29"/>
        <v>0.002652636676829604</v>
      </c>
      <c r="M222" s="21">
        <f t="shared" si="24"/>
        <v>0.35790782913057356</v>
      </c>
      <c r="N222" s="25"/>
      <c r="P222" s="22"/>
    </row>
    <row r="223" spans="1:16" ht="12">
      <c r="A223" s="24">
        <v>41561</v>
      </c>
      <c r="B223" s="258"/>
      <c r="C223" s="25">
        <v>39168</v>
      </c>
      <c r="D223" s="25">
        <v>18755</v>
      </c>
      <c r="E223" s="25">
        <v>132</v>
      </c>
      <c r="F223" s="25">
        <v>238</v>
      </c>
      <c r="G223" s="25">
        <v>32395</v>
      </c>
      <c r="H223" s="25">
        <f t="shared" si="25"/>
        <v>90688</v>
      </c>
      <c r="I223" s="21">
        <f t="shared" si="26"/>
        <v>0.4318983768525053</v>
      </c>
      <c r="J223" s="21">
        <f t="shared" si="27"/>
        <v>0.20680795695130558</v>
      </c>
      <c r="K223" s="21">
        <f t="shared" si="28"/>
        <v>0.0014555398729710657</v>
      </c>
      <c r="L223" s="21">
        <f t="shared" si="29"/>
        <v>0.0026243824982357094</v>
      </c>
      <c r="M223" s="21">
        <f t="shared" si="24"/>
        <v>0.35721374382498233</v>
      </c>
      <c r="N223" s="25"/>
      <c r="P223" s="22"/>
    </row>
    <row r="224" spans="1:16" ht="12">
      <c r="A224" s="24">
        <v>41558</v>
      </c>
      <c r="B224" s="258"/>
      <c r="C224" s="25">
        <v>39110</v>
      </c>
      <c r="D224" s="25">
        <v>18686</v>
      </c>
      <c r="E224" s="25">
        <v>131</v>
      </c>
      <c r="F224" s="25">
        <v>236</v>
      </c>
      <c r="G224" s="25">
        <v>32248</v>
      </c>
      <c r="H224" s="25">
        <f t="shared" si="25"/>
        <v>90411</v>
      </c>
      <c r="I224" s="21">
        <f t="shared" si="26"/>
        <v>0.43258010640298195</v>
      </c>
      <c r="J224" s="21">
        <f t="shared" si="27"/>
        <v>0.20667839090376172</v>
      </c>
      <c r="K224" s="21">
        <f t="shared" si="28"/>
        <v>0.0014489387353308779</v>
      </c>
      <c r="L224" s="21">
        <f t="shared" si="29"/>
        <v>0.0026103018438021924</v>
      </c>
      <c r="M224" s="21">
        <f t="shared" si="24"/>
        <v>0.3566822621141233</v>
      </c>
      <c r="N224" s="25"/>
      <c r="P224" s="22"/>
    </row>
    <row r="225" spans="1:16" ht="12">
      <c r="A225" s="24">
        <v>41544</v>
      </c>
      <c r="B225" s="258"/>
      <c r="C225" s="25">
        <v>39072</v>
      </c>
      <c r="D225" s="25">
        <v>18681</v>
      </c>
      <c r="E225" s="25">
        <v>130</v>
      </c>
      <c r="F225" s="25">
        <v>235</v>
      </c>
      <c r="G225" s="25">
        <v>32213</v>
      </c>
      <c r="H225" s="25">
        <f t="shared" si="25"/>
        <v>90331</v>
      </c>
      <c r="I225" s="21">
        <f t="shared" si="26"/>
        <v>0.4325425379991365</v>
      </c>
      <c r="J225" s="21">
        <f t="shared" si="27"/>
        <v>0.20680607986184146</v>
      </c>
      <c r="K225" s="21">
        <f t="shared" si="28"/>
        <v>0.0014391515648005668</v>
      </c>
      <c r="L225" s="21">
        <f t="shared" si="29"/>
        <v>0.002601543213293332</v>
      </c>
      <c r="M225" s="21">
        <f t="shared" si="24"/>
        <v>0.35661068736092816</v>
      </c>
      <c r="N225" s="25"/>
      <c r="P225" s="22"/>
    </row>
    <row r="226" spans="1:16" ht="12">
      <c r="A226" s="24">
        <v>41537</v>
      </c>
      <c r="B226" s="258"/>
      <c r="C226" s="25">
        <v>39062</v>
      </c>
      <c r="D226" s="25">
        <v>18675</v>
      </c>
      <c r="E226" s="25">
        <v>130</v>
      </c>
      <c r="F226" s="25">
        <v>236</v>
      </c>
      <c r="G226" s="25">
        <v>32208</v>
      </c>
      <c r="H226" s="25">
        <f t="shared" si="25"/>
        <v>90311</v>
      </c>
      <c r="I226" s="21">
        <f t="shared" si="26"/>
        <v>0.4325275990743099</v>
      </c>
      <c r="J226" s="21">
        <f t="shared" si="27"/>
        <v>0.20678544141909624</v>
      </c>
      <c r="K226" s="21">
        <f t="shared" si="28"/>
        <v>0.0014394702749388226</v>
      </c>
      <c r="L226" s="21">
        <f t="shared" si="29"/>
        <v>0.0026131921914274007</v>
      </c>
      <c r="M226" s="21">
        <f t="shared" si="24"/>
        <v>0.35663429704022764</v>
      </c>
      <c r="N226" s="25"/>
      <c r="P226" s="22"/>
    </row>
    <row r="227" spans="1:16" ht="12">
      <c r="A227" s="24">
        <v>41534</v>
      </c>
      <c r="B227" s="258" t="s">
        <v>266</v>
      </c>
      <c r="C227" s="25">
        <v>39007</v>
      </c>
      <c r="D227" s="25">
        <v>18622</v>
      </c>
      <c r="E227" s="25">
        <v>130</v>
      </c>
      <c r="F227" s="25">
        <v>235</v>
      </c>
      <c r="G227" s="25">
        <v>32169</v>
      </c>
      <c r="H227" s="25">
        <f t="shared" si="25"/>
        <v>90163</v>
      </c>
      <c r="I227" s="21">
        <f t="shared" si="26"/>
        <v>0.43262757450395395</v>
      </c>
      <c r="J227" s="21">
        <f t="shared" si="27"/>
        <v>0.20653704956578642</v>
      </c>
      <c r="K227" s="21">
        <f t="shared" si="28"/>
        <v>0.0014418331244523807</v>
      </c>
      <c r="L227" s="21">
        <f t="shared" si="29"/>
        <v>0.002606390648048534</v>
      </c>
      <c r="M227" s="21">
        <f t="shared" si="24"/>
        <v>0.35678715215775875</v>
      </c>
      <c r="N227" s="25"/>
      <c r="P227" s="22"/>
    </row>
    <row r="228" spans="1:16" ht="12">
      <c r="A228" s="24">
        <v>41523</v>
      </c>
      <c r="B228" s="258" t="s">
        <v>265</v>
      </c>
      <c r="C228" s="25">
        <v>39006</v>
      </c>
      <c r="D228" s="25">
        <v>18614</v>
      </c>
      <c r="E228" s="25">
        <v>130</v>
      </c>
      <c r="F228" s="25">
        <v>237</v>
      </c>
      <c r="G228" s="25">
        <v>32121</v>
      </c>
      <c r="H228" s="25">
        <f t="shared" si="25"/>
        <v>90108</v>
      </c>
      <c r="I228" s="21">
        <f t="shared" si="26"/>
        <v>0.4328805433479824</v>
      </c>
      <c r="J228" s="21">
        <f t="shared" si="27"/>
        <v>0.20657433302259512</v>
      </c>
      <c r="K228" s="21">
        <f t="shared" si="28"/>
        <v>0.0014427131886181027</v>
      </c>
      <c r="L228" s="21">
        <f t="shared" si="29"/>
        <v>0.002630177120788387</v>
      </c>
      <c r="M228" s="21">
        <f t="shared" si="24"/>
        <v>0.356472233320016</v>
      </c>
      <c r="N228" s="25"/>
      <c r="P228" s="22"/>
    </row>
    <row r="229" spans="1:16" ht="12">
      <c r="A229" s="24">
        <v>41509</v>
      </c>
      <c r="B229" s="258"/>
      <c r="C229" s="25">
        <v>39006</v>
      </c>
      <c r="D229" s="25">
        <v>18614</v>
      </c>
      <c r="E229" s="25">
        <v>130</v>
      </c>
      <c r="F229" s="25">
        <v>237</v>
      </c>
      <c r="G229" s="25">
        <v>32121</v>
      </c>
      <c r="H229" s="25">
        <f t="shared" si="25"/>
        <v>90108</v>
      </c>
      <c r="I229" s="21">
        <f t="shared" si="26"/>
        <v>0.4328805433479824</v>
      </c>
      <c r="J229" s="21">
        <f t="shared" si="27"/>
        <v>0.20657433302259512</v>
      </c>
      <c r="K229" s="21">
        <f t="shared" si="28"/>
        <v>0.0014427131886181027</v>
      </c>
      <c r="L229" s="21">
        <f t="shared" si="29"/>
        <v>0.002630177120788387</v>
      </c>
      <c r="M229" s="21">
        <f t="shared" si="24"/>
        <v>0.356472233320016</v>
      </c>
      <c r="N229" s="25"/>
      <c r="P229" s="22"/>
    </row>
    <row r="230" spans="1:16" ht="12">
      <c r="A230" s="24">
        <v>41502</v>
      </c>
      <c r="B230" s="258"/>
      <c r="C230" s="25">
        <v>38993</v>
      </c>
      <c r="D230" s="25">
        <v>18605</v>
      </c>
      <c r="E230" s="25">
        <v>131</v>
      </c>
      <c r="F230" s="25">
        <v>237</v>
      </c>
      <c r="G230" s="25">
        <v>32105</v>
      </c>
      <c r="H230" s="25">
        <f t="shared" si="25"/>
        <v>90071</v>
      </c>
      <c r="I230" s="21">
        <f t="shared" si="26"/>
        <v>0.43291403448390714</v>
      </c>
      <c r="J230" s="21">
        <f t="shared" si="27"/>
        <v>0.20655926990929377</v>
      </c>
      <c r="K230" s="21">
        <f t="shared" si="28"/>
        <v>0.0014544081890952693</v>
      </c>
      <c r="L230" s="21">
        <f t="shared" si="29"/>
        <v>0.002631257563477701</v>
      </c>
      <c r="M230" s="21">
        <f t="shared" si="24"/>
        <v>0.3564410298542261</v>
      </c>
      <c r="N230" s="25"/>
      <c r="P230" s="22"/>
    </row>
    <row r="231" spans="1:16" ht="12">
      <c r="A231" s="24">
        <v>41491</v>
      </c>
      <c r="B231" s="258"/>
      <c r="C231" s="25">
        <v>38949</v>
      </c>
      <c r="D231" s="25">
        <v>18605</v>
      </c>
      <c r="E231" s="25">
        <v>132</v>
      </c>
      <c r="F231" s="25">
        <v>236</v>
      </c>
      <c r="G231" s="25">
        <v>32055</v>
      </c>
      <c r="H231" s="25">
        <f t="shared" si="25"/>
        <v>89977</v>
      </c>
      <c r="I231" s="21">
        <f t="shared" si="26"/>
        <v>0.4328772908632206</v>
      </c>
      <c r="J231" s="21">
        <f t="shared" si="27"/>
        <v>0.20677506473876658</v>
      </c>
      <c r="K231" s="21">
        <f t="shared" si="28"/>
        <v>0.0014670415772919745</v>
      </c>
      <c r="L231" s="21">
        <f t="shared" si="29"/>
        <v>0.002622892516976561</v>
      </c>
      <c r="M231" s="21">
        <f t="shared" si="24"/>
        <v>0.3562577103037443</v>
      </c>
      <c r="N231" s="25"/>
      <c r="P231" s="22"/>
    </row>
    <row r="232" spans="1:16" ht="12">
      <c r="A232" s="24">
        <v>41484</v>
      </c>
      <c r="B232" s="258"/>
      <c r="C232" s="25">
        <v>38942</v>
      </c>
      <c r="D232" s="25">
        <v>18598</v>
      </c>
      <c r="E232" s="25">
        <v>132</v>
      </c>
      <c r="F232" s="25">
        <v>236</v>
      </c>
      <c r="G232" s="25">
        <v>32044</v>
      </c>
      <c r="H232" s="25">
        <f t="shared" si="25"/>
        <v>89952</v>
      </c>
      <c r="I232" s="21">
        <f t="shared" si="26"/>
        <v>0.4329197794379224</v>
      </c>
      <c r="J232" s="21">
        <f t="shared" si="27"/>
        <v>0.20675471362504447</v>
      </c>
      <c r="K232" s="21">
        <f t="shared" si="28"/>
        <v>0.0014674493062966916</v>
      </c>
      <c r="L232" s="21">
        <f t="shared" si="29"/>
        <v>0.002623621487015297</v>
      </c>
      <c r="M232" s="21">
        <f t="shared" si="24"/>
        <v>0.3562344361437211</v>
      </c>
      <c r="N232" s="25"/>
      <c r="P232" s="22"/>
    </row>
    <row r="233" spans="1:16" ht="12">
      <c r="A233" s="24">
        <v>41474</v>
      </c>
      <c r="B233" s="258"/>
      <c r="C233" s="25">
        <v>38915</v>
      </c>
      <c r="D233" s="25">
        <v>18584</v>
      </c>
      <c r="E233" s="25">
        <v>132</v>
      </c>
      <c r="F233" s="25">
        <v>236</v>
      </c>
      <c r="G233" s="25">
        <v>32033</v>
      </c>
      <c r="H233" s="25">
        <f t="shared" si="25"/>
        <v>89900</v>
      </c>
      <c r="I233" s="21">
        <f t="shared" si="26"/>
        <v>0.4328698553948832</v>
      </c>
      <c r="J233" s="21">
        <f t="shared" si="27"/>
        <v>0.20671857619577308</v>
      </c>
      <c r="K233" s="21">
        <f t="shared" si="28"/>
        <v>0.0014682981090100111</v>
      </c>
      <c r="L233" s="21">
        <f t="shared" si="29"/>
        <v>0.002625139043381535</v>
      </c>
      <c r="M233" s="21">
        <f t="shared" si="24"/>
        <v>0.35631813125695216</v>
      </c>
      <c r="N233" s="25"/>
      <c r="P233" s="22"/>
    </row>
    <row r="234" spans="1:16" ht="12">
      <c r="A234" s="24">
        <v>41464</v>
      </c>
      <c r="B234" s="258"/>
      <c r="C234" s="25">
        <v>38916</v>
      </c>
      <c r="D234" s="25">
        <v>18565</v>
      </c>
      <c r="E234" s="25">
        <v>132</v>
      </c>
      <c r="F234" s="25">
        <v>236</v>
      </c>
      <c r="G234" s="25">
        <v>32025</v>
      </c>
      <c r="H234" s="25">
        <f t="shared" si="25"/>
        <v>89874</v>
      </c>
      <c r="I234" s="21">
        <f t="shared" si="26"/>
        <v>0.43300620869216905</v>
      </c>
      <c r="J234" s="21">
        <f t="shared" si="27"/>
        <v>0.20656697153793088</v>
      </c>
      <c r="K234" s="21">
        <f t="shared" si="28"/>
        <v>0.0014687228786968423</v>
      </c>
      <c r="L234" s="21">
        <f t="shared" si="29"/>
        <v>0.0026258984800943542</v>
      </c>
      <c r="M234" s="21">
        <f t="shared" si="24"/>
        <v>0.35633219841110886</v>
      </c>
      <c r="N234" s="25"/>
      <c r="P234" s="22"/>
    </row>
    <row r="235" spans="1:16" ht="12">
      <c r="A235" s="24">
        <v>41446</v>
      </c>
      <c r="B235" s="258"/>
      <c r="C235" s="25">
        <v>38891</v>
      </c>
      <c r="D235" s="25">
        <v>18540</v>
      </c>
      <c r="E235" s="25">
        <v>131</v>
      </c>
      <c r="F235" s="25">
        <v>237</v>
      </c>
      <c r="G235" s="25">
        <v>32007</v>
      </c>
      <c r="H235" s="25">
        <f t="shared" si="25"/>
        <v>89806</v>
      </c>
      <c r="I235" s="21">
        <f t="shared" si="26"/>
        <v>0.433055697837561</v>
      </c>
      <c r="J235" s="21">
        <f t="shared" si="27"/>
        <v>0.20644500367458746</v>
      </c>
      <c r="K235" s="21">
        <f t="shared" si="28"/>
        <v>0.0014586998641516156</v>
      </c>
      <c r="L235" s="21">
        <f t="shared" si="29"/>
        <v>0.0026390218916330756</v>
      </c>
      <c r="M235" s="21">
        <f t="shared" si="24"/>
        <v>0.3564015767320669</v>
      </c>
      <c r="N235" s="25"/>
      <c r="P235" s="22"/>
    </row>
    <row r="236" spans="1:16" ht="12">
      <c r="A236" s="24">
        <v>41435</v>
      </c>
      <c r="B236" s="258"/>
      <c r="C236" s="25">
        <v>38897</v>
      </c>
      <c r="D236" s="25">
        <v>18538</v>
      </c>
      <c r="E236" s="25">
        <v>131</v>
      </c>
      <c r="F236" s="25">
        <v>238</v>
      </c>
      <c r="G236" s="25">
        <v>31983</v>
      </c>
      <c r="H236" s="25">
        <f t="shared" si="25"/>
        <v>89787</v>
      </c>
      <c r="I236" s="21">
        <f t="shared" si="26"/>
        <v>0.43321416240658445</v>
      </c>
      <c r="J236" s="21">
        <f t="shared" si="27"/>
        <v>0.2064664149598494</v>
      </c>
      <c r="K236" s="21">
        <f t="shared" si="28"/>
        <v>0.0014590085424393286</v>
      </c>
      <c r="L236" s="21">
        <f t="shared" si="29"/>
        <v>0.0026507178099279406</v>
      </c>
      <c r="M236" s="21">
        <f t="shared" si="24"/>
        <v>0.35620969628119886</v>
      </c>
      <c r="N236" s="25"/>
      <c r="P236" s="22"/>
    </row>
    <row r="237" spans="1:16" ht="12">
      <c r="A237" s="24">
        <v>41429</v>
      </c>
      <c r="B237" s="258"/>
      <c r="C237" s="25">
        <v>38878</v>
      </c>
      <c r="D237" s="25">
        <v>18518</v>
      </c>
      <c r="E237" s="25">
        <v>131</v>
      </c>
      <c r="F237" s="25">
        <v>236</v>
      </c>
      <c r="G237" s="25">
        <v>31945</v>
      </c>
      <c r="H237" s="25">
        <f t="shared" si="25"/>
        <v>89708</v>
      </c>
      <c r="I237" s="21">
        <f t="shared" si="26"/>
        <v>0.43338386765951753</v>
      </c>
      <c r="J237" s="21">
        <f t="shared" si="27"/>
        <v>0.20642529094395148</v>
      </c>
      <c r="K237" s="21">
        <f t="shared" si="28"/>
        <v>0.0014602933963526108</v>
      </c>
      <c r="L237" s="21">
        <f t="shared" si="29"/>
        <v>0.0026307575690016497</v>
      </c>
      <c r="M237" s="21">
        <f t="shared" si="24"/>
        <v>0.35609979043117673</v>
      </c>
      <c r="N237" s="25"/>
      <c r="P237" s="22"/>
    </row>
    <row r="238" spans="1:16" ht="12">
      <c r="A238" s="24">
        <v>41411</v>
      </c>
      <c r="B238" s="258" t="s">
        <v>266</v>
      </c>
      <c r="C238" s="25">
        <v>38878</v>
      </c>
      <c r="D238" s="25">
        <v>18511</v>
      </c>
      <c r="E238" s="25">
        <v>133</v>
      </c>
      <c r="F238" s="25">
        <v>236</v>
      </c>
      <c r="G238" s="25">
        <v>31914</v>
      </c>
      <c r="H238" s="25">
        <f t="shared" si="25"/>
        <v>89672</v>
      </c>
      <c r="I238" s="21">
        <f t="shared" si="26"/>
        <v>0.43355785529485236</v>
      </c>
      <c r="J238" s="21">
        <f t="shared" si="27"/>
        <v>0.20643010081184762</v>
      </c>
      <c r="K238" s="21">
        <f t="shared" si="28"/>
        <v>0.001483183156392185</v>
      </c>
      <c r="L238" s="21">
        <f t="shared" si="29"/>
        <v>0.0026318137211169598</v>
      </c>
      <c r="M238" s="21">
        <f t="shared" si="24"/>
        <v>0.3558970470157909</v>
      </c>
      <c r="N238" s="25"/>
      <c r="P238" s="22"/>
    </row>
    <row r="239" spans="1:16" ht="12">
      <c r="A239" s="24">
        <v>41400</v>
      </c>
      <c r="B239" s="258" t="s">
        <v>267</v>
      </c>
      <c r="C239" s="25">
        <v>38885</v>
      </c>
      <c r="D239" s="25">
        <v>18509</v>
      </c>
      <c r="E239" s="25">
        <v>133</v>
      </c>
      <c r="F239" s="25">
        <v>237</v>
      </c>
      <c r="G239" s="25">
        <v>31897</v>
      </c>
      <c r="H239" s="25">
        <f t="shared" si="25"/>
        <v>89661</v>
      </c>
      <c r="I239" s="21">
        <f t="shared" si="26"/>
        <v>0.4336891178996442</v>
      </c>
      <c r="J239" s="21">
        <f t="shared" si="27"/>
        <v>0.20643312030871838</v>
      </c>
      <c r="K239" s="21">
        <f t="shared" si="28"/>
        <v>0.0014833651197287562</v>
      </c>
      <c r="L239" s="21">
        <f t="shared" si="29"/>
        <v>0.0026432897246294377</v>
      </c>
      <c r="M239" s="21">
        <f t="shared" si="24"/>
        <v>0.3557511069472792</v>
      </c>
      <c r="N239" s="25"/>
      <c r="P239" s="22"/>
    </row>
    <row r="240" spans="1:16" ht="12">
      <c r="A240" s="24">
        <v>41395</v>
      </c>
      <c r="B240" s="258"/>
      <c r="C240" s="25">
        <v>38868</v>
      </c>
      <c r="D240" s="25">
        <v>18504</v>
      </c>
      <c r="E240" s="25">
        <v>133</v>
      </c>
      <c r="F240" s="25">
        <v>237</v>
      </c>
      <c r="G240" s="25">
        <v>31901</v>
      </c>
      <c r="H240" s="25">
        <f t="shared" si="25"/>
        <v>89643</v>
      </c>
      <c r="I240" s="21">
        <f t="shared" si="26"/>
        <v>0.43358656002141827</v>
      </c>
      <c r="J240" s="21">
        <f t="shared" si="27"/>
        <v>0.20641879455172182</v>
      </c>
      <c r="K240" s="21">
        <f t="shared" si="28"/>
        <v>0.001483662974242272</v>
      </c>
      <c r="L240" s="21">
        <f t="shared" si="29"/>
        <v>0.0026438204879354775</v>
      </c>
      <c r="M240" s="21">
        <f t="shared" si="24"/>
        <v>0.35586716196468215</v>
      </c>
      <c r="N240" s="25"/>
      <c r="P240" s="22"/>
    </row>
    <row r="241" spans="1:16" ht="12">
      <c r="A241" s="24">
        <v>41390</v>
      </c>
      <c r="B241" s="258"/>
      <c r="C241" s="25">
        <v>38866</v>
      </c>
      <c r="D241" s="25">
        <v>18504</v>
      </c>
      <c r="E241" s="25">
        <v>133</v>
      </c>
      <c r="F241" s="25">
        <v>237</v>
      </c>
      <c r="G241" s="25">
        <v>31896</v>
      </c>
      <c r="H241" s="25">
        <f t="shared" si="25"/>
        <v>89636</v>
      </c>
      <c r="I241" s="21">
        <f t="shared" si="26"/>
        <v>0.4335981079030747</v>
      </c>
      <c r="J241" s="21">
        <f t="shared" si="27"/>
        <v>0.20643491454326388</v>
      </c>
      <c r="K241" s="21">
        <f t="shared" si="28"/>
        <v>0.001483778838859387</v>
      </c>
      <c r="L241" s="21">
        <f t="shared" si="29"/>
        <v>0.0026440269534562006</v>
      </c>
      <c r="M241" s="21">
        <f t="shared" si="24"/>
        <v>0.3558391717613459</v>
      </c>
      <c r="N241" s="25"/>
      <c r="P241" s="22"/>
    </row>
    <row r="242" spans="1:16" ht="12">
      <c r="A242" s="24">
        <v>41389</v>
      </c>
      <c r="B242" s="258"/>
      <c r="C242" s="25">
        <v>38880</v>
      </c>
      <c r="D242" s="25">
        <v>18507</v>
      </c>
      <c r="E242" s="25">
        <v>133</v>
      </c>
      <c r="F242" s="25">
        <v>237</v>
      </c>
      <c r="G242" s="25">
        <v>31909</v>
      </c>
      <c r="H242" s="25">
        <f t="shared" si="25"/>
        <v>89666</v>
      </c>
      <c r="I242" s="21">
        <f t="shared" si="26"/>
        <v>0.4336091718154038</v>
      </c>
      <c r="J242" s="21">
        <f t="shared" si="27"/>
        <v>0.20639930408404522</v>
      </c>
      <c r="K242" s="21">
        <f t="shared" si="28"/>
        <v>0.0014832824035866438</v>
      </c>
      <c r="L242" s="21">
        <f t="shared" si="29"/>
        <v>0.0026431423281957486</v>
      </c>
      <c r="M242" s="21">
        <f t="shared" si="24"/>
        <v>0.35586509936876853</v>
      </c>
      <c r="N242" s="25"/>
      <c r="P242" s="22"/>
    </row>
    <row r="243" spans="1:16" ht="12">
      <c r="A243" s="24">
        <v>41386</v>
      </c>
      <c r="B243" s="258"/>
      <c r="C243" s="25">
        <v>38873</v>
      </c>
      <c r="D243" s="25">
        <v>18503</v>
      </c>
      <c r="E243" s="25">
        <v>133</v>
      </c>
      <c r="F243" s="25">
        <v>236</v>
      </c>
      <c r="G243" s="25">
        <v>31906</v>
      </c>
      <c r="H243" s="25">
        <f t="shared" si="25"/>
        <v>89651</v>
      </c>
      <c r="I243" s="21">
        <f t="shared" si="26"/>
        <v>0.43360364078482116</v>
      </c>
      <c r="J243" s="21">
        <f t="shared" si="27"/>
        <v>0.20638922042141192</v>
      </c>
      <c r="K243" s="21">
        <f t="shared" si="28"/>
        <v>0.0014835305796923625</v>
      </c>
      <c r="L243" s="21">
        <f t="shared" si="29"/>
        <v>0.00263243020155938</v>
      </c>
      <c r="M243" s="21">
        <f t="shared" si="24"/>
        <v>0.3558911780125152</v>
      </c>
      <c r="N243" s="25"/>
      <c r="P243" s="22"/>
    </row>
    <row r="244" spans="1:16" ht="12">
      <c r="A244" s="24">
        <v>41383</v>
      </c>
      <c r="B244" s="258"/>
      <c r="C244" s="25">
        <v>38873</v>
      </c>
      <c r="D244" s="25">
        <v>18503</v>
      </c>
      <c r="E244" s="25">
        <v>133</v>
      </c>
      <c r="F244" s="25">
        <v>236</v>
      </c>
      <c r="G244" s="25">
        <v>31912</v>
      </c>
      <c r="H244" s="25">
        <f t="shared" si="25"/>
        <v>89657</v>
      </c>
      <c r="I244" s="21">
        <f t="shared" si="26"/>
        <v>0.4335746232865253</v>
      </c>
      <c r="J244" s="21">
        <f t="shared" si="27"/>
        <v>0.20637540850128824</v>
      </c>
      <c r="K244" s="21">
        <f t="shared" si="28"/>
        <v>0.001483431299285053</v>
      </c>
      <c r="L244" s="21">
        <f t="shared" si="29"/>
        <v>0.002632254034821598</v>
      </c>
      <c r="M244" s="21">
        <f t="shared" si="24"/>
        <v>0.35593428287807977</v>
      </c>
      <c r="N244" s="25"/>
      <c r="P244" s="22"/>
    </row>
    <row r="245" spans="1:16" ht="12">
      <c r="A245" s="24">
        <v>41381</v>
      </c>
      <c r="B245" s="258"/>
      <c r="C245" s="25">
        <v>38867</v>
      </c>
      <c r="D245" s="25">
        <v>18501</v>
      </c>
      <c r="E245" s="25">
        <v>133</v>
      </c>
      <c r="F245" s="25">
        <v>236</v>
      </c>
      <c r="G245" s="25">
        <v>31921</v>
      </c>
      <c r="H245" s="25">
        <f t="shared" si="25"/>
        <v>89658</v>
      </c>
      <c r="I245" s="21">
        <f t="shared" si="26"/>
        <v>0.4335028664480582</v>
      </c>
      <c r="J245" s="21">
        <f t="shared" si="27"/>
        <v>0.20635079970554776</v>
      </c>
      <c r="K245" s="21">
        <f t="shared" si="28"/>
        <v>0.0014834147538423789</v>
      </c>
      <c r="L245" s="21">
        <f t="shared" si="29"/>
        <v>0.002632224675990988</v>
      </c>
      <c r="M245" s="21">
        <f t="shared" si="24"/>
        <v>0.3560306944165607</v>
      </c>
      <c r="N245" s="25"/>
      <c r="P245" s="22"/>
    </row>
    <row r="246" spans="1:16" ht="12">
      <c r="A246" s="24">
        <v>41376</v>
      </c>
      <c r="B246" s="258"/>
      <c r="C246" s="25">
        <v>38878</v>
      </c>
      <c r="D246" s="25">
        <v>18499</v>
      </c>
      <c r="E246" s="25">
        <v>133</v>
      </c>
      <c r="F246" s="25">
        <v>236</v>
      </c>
      <c r="G246" s="25">
        <v>31932</v>
      </c>
      <c r="H246" s="25">
        <f t="shared" si="25"/>
        <v>89678</v>
      </c>
      <c r="I246" s="21">
        <f t="shared" si="26"/>
        <v>0.43352884765494326</v>
      </c>
      <c r="J246" s="21">
        <f t="shared" si="27"/>
        <v>0.20628247730770088</v>
      </c>
      <c r="K246" s="21">
        <f t="shared" si="28"/>
        <v>0.0014830839224781998</v>
      </c>
      <c r="L246" s="21">
        <f t="shared" si="29"/>
        <v>0.0026316376368786102</v>
      </c>
      <c r="M246" s="21">
        <f t="shared" si="24"/>
        <v>0.3560739534779991</v>
      </c>
      <c r="N246" s="25"/>
      <c r="P246" s="22"/>
    </row>
    <row r="247" spans="1:16" ht="12">
      <c r="A247" s="24">
        <v>41375</v>
      </c>
      <c r="B247" s="258"/>
      <c r="C247" s="25">
        <v>38924</v>
      </c>
      <c r="D247" s="25">
        <v>18518</v>
      </c>
      <c r="E247" s="25">
        <v>133</v>
      </c>
      <c r="F247" s="25">
        <v>236</v>
      </c>
      <c r="G247" s="25">
        <v>31996</v>
      </c>
      <c r="H247" s="25">
        <f t="shared" si="25"/>
        <v>89807</v>
      </c>
      <c r="I247" s="21">
        <f t="shared" si="26"/>
        <v>0.43341833041967776</v>
      </c>
      <c r="J247" s="21">
        <f t="shared" si="27"/>
        <v>0.2061977351431403</v>
      </c>
      <c r="K247" s="21">
        <f t="shared" si="28"/>
        <v>0.0014809536004988476</v>
      </c>
      <c r="L247" s="21">
        <f t="shared" si="29"/>
        <v>0.0026278575166746466</v>
      </c>
      <c r="M247" s="21">
        <f t="shared" si="24"/>
        <v>0.35627512332000844</v>
      </c>
      <c r="N247" s="25"/>
      <c r="P247" s="22"/>
    </row>
    <row r="248" spans="1:16" ht="12">
      <c r="A248" s="24">
        <v>41374</v>
      </c>
      <c r="B248" s="258"/>
      <c r="C248" s="25">
        <v>39012</v>
      </c>
      <c r="D248" s="25">
        <v>18551</v>
      </c>
      <c r="E248" s="25">
        <v>133</v>
      </c>
      <c r="F248" s="25">
        <v>236</v>
      </c>
      <c r="G248" s="25">
        <v>32091</v>
      </c>
      <c r="H248" s="25">
        <f t="shared" si="25"/>
        <v>90023</v>
      </c>
      <c r="I248" s="21">
        <f t="shared" si="26"/>
        <v>0.43335592015373847</v>
      </c>
      <c r="J248" s="21">
        <f t="shared" si="27"/>
        <v>0.206069560001333</v>
      </c>
      <c r="K248" s="21">
        <f t="shared" si="28"/>
        <v>0.0014774002199437922</v>
      </c>
      <c r="L248" s="21">
        <f t="shared" si="29"/>
        <v>0.002621552269975451</v>
      </c>
      <c r="M248" s="21">
        <f t="shared" si="24"/>
        <v>0.3564755673550093</v>
      </c>
      <c r="N248" s="25"/>
      <c r="P248" s="22"/>
    </row>
    <row r="249" spans="1:16" ht="12">
      <c r="A249" s="24">
        <v>41372</v>
      </c>
      <c r="B249" s="258"/>
      <c r="C249" s="25">
        <v>39131</v>
      </c>
      <c r="D249" s="25">
        <v>18581</v>
      </c>
      <c r="E249" s="25">
        <v>134</v>
      </c>
      <c r="F249" s="25">
        <v>236</v>
      </c>
      <c r="G249" s="25">
        <v>32202</v>
      </c>
      <c r="H249" s="25">
        <f t="shared" si="25"/>
        <v>90284</v>
      </c>
      <c r="I249" s="21">
        <f t="shared" si="26"/>
        <v>0.43342120420007973</v>
      </c>
      <c r="J249" s="21">
        <f t="shared" si="27"/>
        <v>0.20580612290106773</v>
      </c>
      <c r="K249" s="21">
        <f t="shared" si="28"/>
        <v>0.001484205396304993</v>
      </c>
      <c r="L249" s="21">
        <f t="shared" si="29"/>
        <v>0.0026139736830446147</v>
      </c>
      <c r="M249" s="21">
        <f t="shared" si="24"/>
        <v>0.3566744938195029</v>
      </c>
      <c r="N249" s="25"/>
      <c r="P249" s="22"/>
    </row>
    <row r="250" spans="1:16" ht="12">
      <c r="A250" s="24">
        <v>41367</v>
      </c>
      <c r="B250" s="258"/>
      <c r="C250" s="25">
        <v>39300</v>
      </c>
      <c r="D250" s="25">
        <v>18642</v>
      </c>
      <c r="E250" s="25">
        <v>135</v>
      </c>
      <c r="F250" s="25">
        <v>238</v>
      </c>
      <c r="G250" s="25">
        <v>32374</v>
      </c>
      <c r="H250" s="25">
        <f t="shared" si="25"/>
        <v>90689</v>
      </c>
      <c r="I250" s="21">
        <f t="shared" si="26"/>
        <v>0.4333491382637365</v>
      </c>
      <c r="J250" s="21">
        <f t="shared" si="27"/>
        <v>0.20555965993670677</v>
      </c>
      <c r="K250" s="21">
        <f t="shared" si="28"/>
        <v>0.0014886039100662704</v>
      </c>
      <c r="L250" s="21">
        <f t="shared" si="29"/>
        <v>0.002624353559968684</v>
      </c>
      <c r="M250" s="21">
        <f t="shared" si="24"/>
        <v>0.3569782443295218</v>
      </c>
      <c r="N250" s="25"/>
      <c r="P250" s="22"/>
    </row>
    <row r="251" spans="1:16" ht="12">
      <c r="A251" s="24">
        <v>41366</v>
      </c>
      <c r="B251" s="258"/>
      <c r="C251" s="25">
        <v>39348</v>
      </c>
      <c r="D251" s="25">
        <v>18669</v>
      </c>
      <c r="E251" s="25">
        <v>135</v>
      </c>
      <c r="F251" s="25">
        <v>238</v>
      </c>
      <c r="G251" s="25">
        <v>32423</v>
      </c>
      <c r="H251" s="25">
        <f t="shared" si="25"/>
        <v>90813</v>
      </c>
      <c r="I251" s="21">
        <f t="shared" si="26"/>
        <v>0.43328598328433154</v>
      </c>
      <c r="J251" s="21">
        <f t="shared" si="27"/>
        <v>0.20557629414290907</v>
      </c>
      <c r="K251" s="21">
        <f t="shared" si="28"/>
        <v>0.001486571305870305</v>
      </c>
      <c r="L251" s="21">
        <f t="shared" si="29"/>
        <v>0.002620770154052834</v>
      </c>
      <c r="M251" s="21">
        <f t="shared" si="24"/>
        <v>0.35703038111283625</v>
      </c>
      <c r="N251" s="25"/>
      <c r="P251" s="22"/>
    </row>
    <row r="252" spans="1:16" ht="12">
      <c r="A252" s="24">
        <v>41358</v>
      </c>
      <c r="B252" s="258"/>
      <c r="C252" s="25">
        <v>39363</v>
      </c>
      <c r="D252" s="25">
        <v>18674</v>
      </c>
      <c r="E252" s="25">
        <v>135</v>
      </c>
      <c r="F252" s="25">
        <v>237</v>
      </c>
      <c r="G252" s="25">
        <v>32472</v>
      </c>
      <c r="H252" s="25">
        <f t="shared" si="25"/>
        <v>90881</v>
      </c>
      <c r="I252" s="21">
        <f t="shared" si="26"/>
        <v>0.43312683619238346</v>
      </c>
      <c r="J252" s="21">
        <f t="shared" si="27"/>
        <v>0.20547749254519646</v>
      </c>
      <c r="K252" s="21">
        <f t="shared" si="28"/>
        <v>0.0014854590068331115</v>
      </c>
      <c r="L252" s="21">
        <f t="shared" si="29"/>
        <v>0.0026078058119959066</v>
      </c>
      <c r="M252" s="21">
        <f t="shared" si="24"/>
        <v>0.35730240644359107</v>
      </c>
      <c r="N252" s="25"/>
      <c r="P252" s="22"/>
    </row>
    <row r="253" spans="1:16" ht="12">
      <c r="A253" s="24">
        <v>41354</v>
      </c>
      <c r="B253" s="258"/>
      <c r="C253" s="25">
        <v>39343</v>
      </c>
      <c r="D253" s="25">
        <v>18664</v>
      </c>
      <c r="E253" s="25">
        <v>135</v>
      </c>
      <c r="F253" s="25">
        <v>237</v>
      </c>
      <c r="G253" s="25">
        <v>32466</v>
      </c>
      <c r="H253" s="25">
        <f t="shared" si="25"/>
        <v>90845</v>
      </c>
      <c r="I253" s="21">
        <f t="shared" si="26"/>
        <v>0.4330783202157521</v>
      </c>
      <c r="J253" s="21">
        <f t="shared" si="27"/>
        <v>0.2054488414332104</v>
      </c>
      <c r="K253" s="21">
        <f t="shared" si="28"/>
        <v>0.00148604766360284</v>
      </c>
      <c r="L253" s="21">
        <f t="shared" si="29"/>
        <v>0.002608839231658319</v>
      </c>
      <c r="M253" s="21">
        <f t="shared" si="24"/>
        <v>0.35737795145577633</v>
      </c>
      <c r="N253" s="25"/>
      <c r="P253" s="22"/>
    </row>
    <row r="254" spans="1:16" ht="12">
      <c r="A254" s="24">
        <v>41347</v>
      </c>
      <c r="B254" s="258"/>
      <c r="C254" s="25">
        <v>39334</v>
      </c>
      <c r="D254" s="25">
        <v>18658</v>
      </c>
      <c r="E254" s="25">
        <v>135</v>
      </c>
      <c r="F254" s="25">
        <v>236</v>
      </c>
      <c r="G254" s="25">
        <v>32454</v>
      </c>
      <c r="H254" s="25">
        <f t="shared" si="25"/>
        <v>90817</v>
      </c>
      <c r="I254" s="21">
        <f t="shared" si="26"/>
        <v>0.4331127432088706</v>
      </c>
      <c r="J254" s="21">
        <f t="shared" si="27"/>
        <v>0.20544611691643636</v>
      </c>
      <c r="K254" s="21">
        <f t="shared" si="28"/>
        <v>0.0014865058304062014</v>
      </c>
      <c r="L254" s="21">
        <f t="shared" si="29"/>
        <v>0.0025986324146360265</v>
      </c>
      <c r="M254" s="21">
        <f t="shared" si="24"/>
        <v>0.3573560016296508</v>
      </c>
      <c r="N254" s="25"/>
      <c r="P254" s="22"/>
    </row>
    <row r="255" spans="1:16" ht="12">
      <c r="A255" s="24">
        <v>41345</v>
      </c>
      <c r="B255" s="258" t="s">
        <v>269</v>
      </c>
      <c r="C255" s="25">
        <v>39555</v>
      </c>
      <c r="D255" s="25">
        <v>18777</v>
      </c>
      <c r="E255" s="25">
        <v>139</v>
      </c>
      <c r="F255" s="25">
        <v>237</v>
      </c>
      <c r="G255" s="25">
        <v>32750</v>
      </c>
      <c r="H255" s="25">
        <f t="shared" si="25"/>
        <v>91458</v>
      </c>
      <c r="I255" s="21">
        <f t="shared" si="26"/>
        <v>0.4324936036213344</v>
      </c>
      <c r="J255" s="21">
        <f t="shared" si="27"/>
        <v>0.20530735419536836</v>
      </c>
      <c r="K255" s="21">
        <f t="shared" si="28"/>
        <v>0.0015198233068731003</v>
      </c>
      <c r="L255" s="21">
        <f t="shared" si="29"/>
        <v>0.002591353408121761</v>
      </c>
      <c r="M255" s="21">
        <f t="shared" si="24"/>
        <v>0.3580878654683024</v>
      </c>
      <c r="N255" s="25"/>
      <c r="P255" s="22"/>
    </row>
    <row r="256" spans="1:16" ht="12">
      <c r="A256" s="24">
        <v>41337</v>
      </c>
      <c r="B256" s="258" t="s">
        <v>268</v>
      </c>
      <c r="C256" s="25">
        <v>39646</v>
      </c>
      <c r="D256" s="25">
        <v>18816</v>
      </c>
      <c r="E256" s="25">
        <v>141</v>
      </c>
      <c r="F256" s="25">
        <v>237</v>
      </c>
      <c r="G256" s="25">
        <v>32846</v>
      </c>
      <c r="H256" s="25">
        <f t="shared" si="25"/>
        <v>91686</v>
      </c>
      <c r="I256" s="21">
        <f t="shared" si="26"/>
        <v>0.43241061885129684</v>
      </c>
      <c r="J256" s="21">
        <f t="shared" si="27"/>
        <v>0.20522217132386625</v>
      </c>
      <c r="K256" s="21">
        <f t="shared" si="28"/>
        <v>0.00153785747006086</v>
      </c>
      <c r="L256" s="21">
        <f t="shared" si="29"/>
        <v>0.0025849093645703815</v>
      </c>
      <c r="M256" s="21">
        <f t="shared" si="24"/>
        <v>0.3582444429902057</v>
      </c>
      <c r="N256" s="25"/>
      <c r="P256" s="22"/>
    </row>
    <row r="257" spans="1:16" ht="12">
      <c r="A257" s="24">
        <v>41327</v>
      </c>
      <c r="B257" s="258"/>
      <c r="C257" s="25">
        <v>39646</v>
      </c>
      <c r="D257" s="25">
        <v>18818</v>
      </c>
      <c r="E257" s="25">
        <v>141</v>
      </c>
      <c r="F257" s="25">
        <v>237</v>
      </c>
      <c r="G257" s="25">
        <v>32858</v>
      </c>
      <c r="H257" s="25">
        <f t="shared" si="25"/>
        <v>91700</v>
      </c>
      <c r="I257" s="21">
        <f t="shared" si="26"/>
        <v>0.43234460196292257</v>
      </c>
      <c r="J257" s="21">
        <f t="shared" si="27"/>
        <v>0.20521264994547436</v>
      </c>
      <c r="K257" s="21">
        <f t="shared" si="28"/>
        <v>0.0015376226826608506</v>
      </c>
      <c r="L257" s="21">
        <f t="shared" si="29"/>
        <v>0.002584514721919302</v>
      </c>
      <c r="M257" s="21">
        <f t="shared" si="24"/>
        <v>0.3583206106870229</v>
      </c>
      <c r="N257" s="25"/>
      <c r="P257" s="22"/>
    </row>
    <row r="258" spans="1:16" ht="12">
      <c r="A258" s="24">
        <v>41320</v>
      </c>
      <c r="B258" s="258"/>
      <c r="C258" s="25">
        <v>39642</v>
      </c>
      <c r="D258" s="25">
        <v>18819</v>
      </c>
      <c r="E258" s="25">
        <v>140</v>
      </c>
      <c r="F258" s="25">
        <v>237</v>
      </c>
      <c r="G258" s="25">
        <v>32869</v>
      </c>
      <c r="H258" s="25">
        <f t="shared" si="25"/>
        <v>91707</v>
      </c>
      <c r="I258" s="21">
        <f t="shared" si="26"/>
        <v>0.4322679839052635</v>
      </c>
      <c r="J258" s="21">
        <f t="shared" si="27"/>
        <v>0.2052078903464294</v>
      </c>
      <c r="K258" s="21">
        <f t="shared" si="28"/>
        <v>0.0015266010228226852</v>
      </c>
      <c r="L258" s="21">
        <f t="shared" si="29"/>
        <v>0.002584317445778403</v>
      </c>
      <c r="M258" s="21">
        <f t="shared" si="24"/>
        <v>0.35841320727970605</v>
      </c>
      <c r="N258" s="25"/>
      <c r="P258" s="22"/>
    </row>
    <row r="259" spans="1:16" ht="12">
      <c r="A259" s="24">
        <v>41313</v>
      </c>
      <c r="B259" s="258" t="s">
        <v>266</v>
      </c>
      <c r="C259" s="25">
        <v>39642</v>
      </c>
      <c r="D259" s="25">
        <v>18813</v>
      </c>
      <c r="E259" s="25">
        <v>140</v>
      </c>
      <c r="F259" s="25">
        <v>237</v>
      </c>
      <c r="G259" s="25">
        <v>32868</v>
      </c>
      <c r="H259" s="25">
        <f t="shared" si="25"/>
        <v>91700</v>
      </c>
      <c r="I259" s="21">
        <f t="shared" si="26"/>
        <v>0.4323009814612868</v>
      </c>
      <c r="J259" s="21">
        <f t="shared" si="27"/>
        <v>0.20515812431842967</v>
      </c>
      <c r="K259" s="21">
        <f t="shared" si="28"/>
        <v>0.0015267175572519084</v>
      </c>
      <c r="L259" s="21">
        <f t="shared" si="29"/>
        <v>0.002584514721919302</v>
      </c>
      <c r="M259" s="21">
        <f t="shared" si="24"/>
        <v>0.3584296619411123</v>
      </c>
      <c r="N259" s="25"/>
      <c r="P259" s="22"/>
    </row>
    <row r="260" spans="1:16" ht="12">
      <c r="A260" s="24">
        <v>41309</v>
      </c>
      <c r="B260" s="258" t="s">
        <v>270</v>
      </c>
      <c r="C260" s="25">
        <v>39625</v>
      </c>
      <c r="D260" s="25">
        <v>18810</v>
      </c>
      <c r="E260" s="25">
        <v>140</v>
      </c>
      <c r="F260" s="25">
        <v>237</v>
      </c>
      <c r="G260" s="25">
        <v>32860</v>
      </c>
      <c r="H260" s="25">
        <f t="shared" si="25"/>
        <v>91672</v>
      </c>
      <c r="I260" s="21">
        <f t="shared" si="26"/>
        <v>0.43224757832271576</v>
      </c>
      <c r="J260" s="21">
        <f t="shared" si="27"/>
        <v>0.20518806178549612</v>
      </c>
      <c r="K260" s="21">
        <f t="shared" si="28"/>
        <v>0.0015271838729383018</v>
      </c>
      <c r="L260" s="21">
        <f t="shared" si="29"/>
        <v>0.0025853041277598392</v>
      </c>
      <c r="M260" s="21">
        <f t="shared" si="24"/>
        <v>0.35845187189108996</v>
      </c>
      <c r="N260" s="25"/>
      <c r="P260" s="22"/>
    </row>
    <row r="261" spans="1:16" ht="12">
      <c r="A261" s="24">
        <v>41304</v>
      </c>
      <c r="B261" s="258"/>
      <c r="C261" s="25">
        <v>39626</v>
      </c>
      <c r="D261" s="25">
        <v>18812</v>
      </c>
      <c r="E261" s="25">
        <v>140</v>
      </c>
      <c r="F261" s="25">
        <v>237</v>
      </c>
      <c r="G261" s="25">
        <v>32852</v>
      </c>
      <c r="H261" s="25">
        <f t="shared" si="25"/>
        <v>91667</v>
      </c>
      <c r="I261" s="21">
        <f t="shared" si="26"/>
        <v>0.43228206442885664</v>
      </c>
      <c r="J261" s="21">
        <f t="shared" si="27"/>
        <v>0.20522107192337483</v>
      </c>
      <c r="K261" s="21">
        <f t="shared" si="28"/>
        <v>0.0015272671735739143</v>
      </c>
      <c r="L261" s="21">
        <f t="shared" si="29"/>
        <v>0.0025854451438358404</v>
      </c>
      <c r="M261" s="21">
        <f t="shared" si="24"/>
        <v>0.3583841513303588</v>
      </c>
      <c r="N261" s="25"/>
      <c r="P261" s="22"/>
    </row>
    <row r="262" spans="1:16" ht="12">
      <c r="A262" s="24">
        <v>41299</v>
      </c>
      <c r="B262" s="258" t="s">
        <v>56</v>
      </c>
      <c r="C262" s="25">
        <v>39846</v>
      </c>
      <c r="D262" s="25">
        <v>18953</v>
      </c>
      <c r="E262" s="25">
        <v>140</v>
      </c>
      <c r="F262" s="25">
        <v>238</v>
      </c>
      <c r="G262" s="25">
        <v>33094</v>
      </c>
      <c r="H262" s="25">
        <f t="shared" si="25"/>
        <v>92271</v>
      </c>
      <c r="I262" s="21">
        <f t="shared" si="26"/>
        <v>0.4318366550703905</v>
      </c>
      <c r="J262" s="21">
        <f t="shared" si="27"/>
        <v>0.2054058154783193</v>
      </c>
      <c r="K262" s="21">
        <f t="shared" si="28"/>
        <v>0.001517269781404775</v>
      </c>
      <c r="L262" s="21">
        <f t="shared" si="29"/>
        <v>0.0025793586283881175</v>
      </c>
      <c r="M262" s="21">
        <f t="shared" si="24"/>
        <v>0.35866090104149734</v>
      </c>
      <c r="N262" s="25"/>
      <c r="P262" s="22"/>
    </row>
    <row r="263" spans="1:16" ht="12">
      <c r="A263" s="24">
        <v>41292</v>
      </c>
      <c r="B263" s="258"/>
      <c r="C263" s="25">
        <v>40866</v>
      </c>
      <c r="D263" s="25">
        <v>19461</v>
      </c>
      <c r="E263" s="25">
        <v>143</v>
      </c>
      <c r="F263" s="25">
        <v>245</v>
      </c>
      <c r="G263" s="25">
        <v>34046</v>
      </c>
      <c r="H263" s="25">
        <f t="shared" si="25"/>
        <v>94761</v>
      </c>
      <c r="I263" s="21">
        <f t="shared" si="26"/>
        <v>0.4312533637255833</v>
      </c>
      <c r="J263" s="21">
        <f t="shared" si="27"/>
        <v>0.20536929749580524</v>
      </c>
      <c r="K263" s="21">
        <f t="shared" si="28"/>
        <v>0.0015090596342377139</v>
      </c>
      <c r="L263" s="21">
        <f t="shared" si="29"/>
        <v>0.0025854518208967823</v>
      </c>
      <c r="M263" s="21">
        <f t="shared" si="24"/>
        <v>0.35928282732347694</v>
      </c>
      <c r="N263" s="25"/>
      <c r="P263" s="22"/>
    </row>
    <row r="264" spans="1:16" ht="12">
      <c r="A264" s="24">
        <v>41285</v>
      </c>
      <c r="B264" s="258"/>
      <c r="C264" s="25">
        <v>40878</v>
      </c>
      <c r="D264" s="25">
        <v>19454</v>
      </c>
      <c r="E264" s="25">
        <v>143</v>
      </c>
      <c r="F264" s="25">
        <v>245</v>
      </c>
      <c r="G264" s="25">
        <v>34046</v>
      </c>
      <c r="H264" s="25">
        <f t="shared" si="25"/>
        <v>94766</v>
      </c>
      <c r="I264" s="21">
        <f t="shared" si="26"/>
        <v>0.43135723782791296</v>
      </c>
      <c r="J264" s="21">
        <f t="shared" si="27"/>
        <v>0.20528459574108857</v>
      </c>
      <c r="K264" s="21">
        <f t="shared" si="28"/>
        <v>0.0015089800139290463</v>
      </c>
      <c r="L264" s="21">
        <f t="shared" si="29"/>
        <v>0.0025853154084798345</v>
      </c>
      <c r="M264" s="21">
        <f t="shared" si="24"/>
        <v>0.3592638710085896</v>
      </c>
      <c r="N264" s="25"/>
      <c r="P264" s="22"/>
    </row>
    <row r="265" spans="1:16" ht="12">
      <c r="A265" s="24">
        <v>41278</v>
      </c>
      <c r="B265" s="258"/>
      <c r="C265" s="25">
        <v>40889</v>
      </c>
      <c r="D265" s="25">
        <v>19463</v>
      </c>
      <c r="E265" s="25">
        <v>143</v>
      </c>
      <c r="F265" s="25">
        <v>245</v>
      </c>
      <c r="G265" s="25">
        <v>34099</v>
      </c>
      <c r="H265" s="25">
        <f t="shared" si="25"/>
        <v>94839</v>
      </c>
      <c r="I265" s="21">
        <f t="shared" si="26"/>
        <v>0.4311411971868113</v>
      </c>
      <c r="J265" s="21">
        <f t="shared" si="27"/>
        <v>0.20522148061451512</v>
      </c>
      <c r="K265" s="21">
        <f t="shared" si="28"/>
        <v>0.001507818513480741</v>
      </c>
      <c r="L265" s="21">
        <f t="shared" si="29"/>
        <v>0.0025833254251942765</v>
      </c>
      <c r="M265" s="21">
        <f t="shared" si="24"/>
        <v>0.3595461782599985</v>
      </c>
      <c r="N265" s="25"/>
      <c r="P265" s="22"/>
    </row>
    <row r="266" spans="1:16" ht="12">
      <c r="A266" s="24">
        <v>41271</v>
      </c>
      <c r="B266" s="258"/>
      <c r="C266" s="25">
        <v>40946</v>
      </c>
      <c r="D266" s="25">
        <v>19478</v>
      </c>
      <c r="E266" s="25">
        <v>143</v>
      </c>
      <c r="F266" s="25">
        <v>244</v>
      </c>
      <c r="G266" s="25">
        <v>34200</v>
      </c>
      <c r="H266" s="25">
        <f t="shared" si="25"/>
        <v>95011</v>
      </c>
      <c r="I266" s="21">
        <f t="shared" si="26"/>
        <v>0.4309606256117713</v>
      </c>
      <c r="J266" s="21">
        <f t="shared" si="27"/>
        <v>0.20500784119733503</v>
      </c>
      <c r="K266" s="21">
        <f t="shared" si="28"/>
        <v>0.001505088884444959</v>
      </c>
      <c r="L266" s="21">
        <f t="shared" si="29"/>
        <v>0.002568123690941049</v>
      </c>
      <c r="M266" s="21">
        <f t="shared" si="24"/>
        <v>0.3599583206155077</v>
      </c>
      <c r="N266" s="25"/>
      <c r="P266" s="22"/>
    </row>
    <row r="267" spans="1:16" ht="12">
      <c r="A267" s="24">
        <v>41270</v>
      </c>
      <c r="B267" s="258"/>
      <c r="C267" s="25">
        <v>40963</v>
      </c>
      <c r="D267" s="25">
        <v>19481</v>
      </c>
      <c r="E267" s="25">
        <v>143</v>
      </c>
      <c r="F267" s="25">
        <v>244</v>
      </c>
      <c r="G267" s="25">
        <v>34238</v>
      </c>
      <c r="H267" s="25">
        <f t="shared" si="25"/>
        <v>95069</v>
      </c>
      <c r="I267" s="21">
        <f t="shared" si="26"/>
        <v>0.43087652126350334</v>
      </c>
      <c r="J267" s="21">
        <f t="shared" si="27"/>
        <v>0.20491432538472057</v>
      </c>
      <c r="K267" s="21">
        <f t="shared" si="28"/>
        <v>0.0015041706549979489</v>
      </c>
      <c r="L267" s="21">
        <f t="shared" si="29"/>
        <v>0.002566556921814682</v>
      </c>
      <c r="M267" s="21">
        <f t="shared" si="24"/>
        <v>0.36013842577496347</v>
      </c>
      <c r="N267" s="25"/>
      <c r="P267" s="22"/>
    </row>
    <row r="268" spans="1:16" ht="12">
      <c r="A268" s="24">
        <v>41264</v>
      </c>
      <c r="B268" s="258" t="s">
        <v>320</v>
      </c>
      <c r="C268" s="25">
        <v>41101</v>
      </c>
      <c r="D268" s="25">
        <v>19535</v>
      </c>
      <c r="E268" s="25">
        <v>144</v>
      </c>
      <c r="F268" s="25">
        <v>245</v>
      </c>
      <c r="G268" s="25">
        <v>34380</v>
      </c>
      <c r="H268" s="25">
        <f t="shared" si="25"/>
        <v>95405</v>
      </c>
      <c r="I268" s="21">
        <f t="shared" si="26"/>
        <v>0.43080551333787537</v>
      </c>
      <c r="J268" s="21">
        <f t="shared" si="27"/>
        <v>0.20475866044756563</v>
      </c>
      <c r="K268" s="21">
        <f t="shared" si="28"/>
        <v>0.0015093548556155338</v>
      </c>
      <c r="L268" s="21">
        <f t="shared" si="29"/>
        <v>0.0025679995807347624</v>
      </c>
      <c r="M268" s="21">
        <f t="shared" si="24"/>
        <v>0.3603584717782087</v>
      </c>
      <c r="N268" s="25"/>
      <c r="P268" s="22"/>
    </row>
    <row r="269" spans="1:16" ht="12">
      <c r="A269" s="24">
        <v>41262</v>
      </c>
      <c r="B269" s="258"/>
      <c r="C269" s="25">
        <v>41040</v>
      </c>
      <c r="D269" s="25">
        <v>19501</v>
      </c>
      <c r="E269" s="25">
        <v>144</v>
      </c>
      <c r="F269" s="25">
        <v>245</v>
      </c>
      <c r="G269" s="25">
        <v>34347</v>
      </c>
      <c r="H269" s="25">
        <f t="shared" si="25"/>
        <v>95277</v>
      </c>
      <c r="I269" s="21">
        <f t="shared" si="26"/>
        <v>0.4307440410592273</v>
      </c>
      <c r="J269" s="21">
        <f t="shared" si="27"/>
        <v>0.20467688949064308</v>
      </c>
      <c r="K269" s="21">
        <f t="shared" si="28"/>
        <v>0.001511382600207815</v>
      </c>
      <c r="L269" s="21">
        <f t="shared" si="29"/>
        <v>0.0025714495628535745</v>
      </c>
      <c r="M269" s="21">
        <f t="shared" si="24"/>
        <v>0.36049623728706826</v>
      </c>
      <c r="N269" s="25"/>
      <c r="P269" s="22"/>
    </row>
    <row r="270" spans="1:16" ht="12">
      <c r="A270" s="24">
        <v>41261</v>
      </c>
      <c r="B270" s="258" t="s">
        <v>273</v>
      </c>
      <c r="C270" s="25">
        <v>41053</v>
      </c>
      <c r="D270" s="25">
        <v>19510</v>
      </c>
      <c r="E270" s="25">
        <v>145</v>
      </c>
      <c r="F270" s="25">
        <v>245</v>
      </c>
      <c r="G270" s="25">
        <v>34373</v>
      </c>
      <c r="H270" s="25">
        <f t="shared" si="25"/>
        <v>95326</v>
      </c>
      <c r="I270" s="21">
        <f t="shared" si="26"/>
        <v>0.4306590017413927</v>
      </c>
      <c r="J270" s="21">
        <f t="shared" si="27"/>
        <v>0.20466609319598011</v>
      </c>
      <c r="K270" s="21">
        <f t="shared" si="28"/>
        <v>0.0015210960283658184</v>
      </c>
      <c r="L270" s="21">
        <f t="shared" si="29"/>
        <v>0.002570127772066383</v>
      </c>
      <c r="M270" s="21">
        <f t="shared" si="24"/>
        <v>0.360583681262195</v>
      </c>
      <c r="N270" s="25"/>
      <c r="P270" s="22"/>
    </row>
    <row r="271" spans="1:16" ht="12">
      <c r="A271" s="24">
        <v>41248</v>
      </c>
      <c r="B271" s="258"/>
      <c r="C271" s="25">
        <v>40954</v>
      </c>
      <c r="D271" s="25">
        <v>19454</v>
      </c>
      <c r="E271" s="25">
        <v>144</v>
      </c>
      <c r="F271" s="25">
        <v>243</v>
      </c>
      <c r="G271" s="25">
        <v>34255</v>
      </c>
      <c r="H271" s="25">
        <f t="shared" si="25"/>
        <v>95050</v>
      </c>
      <c r="I271" s="21">
        <f t="shared" si="26"/>
        <v>0.430867964229353</v>
      </c>
      <c r="J271" s="21">
        <f t="shared" si="27"/>
        <v>0.20467122567069962</v>
      </c>
      <c r="K271" s="21">
        <f t="shared" si="28"/>
        <v>0.0015149921094160968</v>
      </c>
      <c r="L271" s="21">
        <f t="shared" si="29"/>
        <v>0.0025565491846396633</v>
      </c>
      <c r="M271" s="21">
        <f t="shared" si="24"/>
        <v>0.3603892688058916</v>
      </c>
      <c r="N271" s="25"/>
      <c r="P271" s="22"/>
    </row>
    <row r="272" spans="1:16" ht="12">
      <c r="A272" s="24">
        <v>41240</v>
      </c>
      <c r="B272" s="258" t="s">
        <v>272</v>
      </c>
      <c r="C272" s="25">
        <v>40996</v>
      </c>
      <c r="D272" s="25">
        <v>19490</v>
      </c>
      <c r="E272" s="25">
        <v>144</v>
      </c>
      <c r="F272" s="25">
        <v>244</v>
      </c>
      <c r="G272" s="25">
        <v>34321</v>
      </c>
      <c r="H272" s="25">
        <f t="shared" si="25"/>
        <v>95195</v>
      </c>
      <c r="I272" s="21">
        <f t="shared" si="26"/>
        <v>0.4306528704238668</v>
      </c>
      <c r="J272" s="21">
        <f t="shared" si="27"/>
        <v>0.20473764378381218</v>
      </c>
      <c r="K272" s="21">
        <f t="shared" si="28"/>
        <v>0.0015126844897316036</v>
      </c>
      <c r="L272" s="21">
        <f t="shared" si="29"/>
        <v>0.002563159829822995</v>
      </c>
      <c r="M272" s="21">
        <f t="shared" si="24"/>
        <v>0.36053364147276645</v>
      </c>
      <c r="N272" s="25"/>
      <c r="P272" s="22"/>
    </row>
    <row r="273" spans="1:16" ht="12">
      <c r="A273" s="24">
        <v>41218</v>
      </c>
      <c r="B273" s="258" t="s">
        <v>271</v>
      </c>
      <c r="C273" s="25">
        <v>40264</v>
      </c>
      <c r="D273" s="25">
        <v>18902</v>
      </c>
      <c r="E273" s="25">
        <v>138</v>
      </c>
      <c r="F273" s="25">
        <v>220</v>
      </c>
      <c r="G273" s="25">
        <v>31859</v>
      </c>
      <c r="H273" s="25">
        <f t="shared" si="25"/>
        <v>91383</v>
      </c>
      <c r="I273" s="21">
        <f t="shared" si="26"/>
        <v>0.44060711510893713</v>
      </c>
      <c r="J273" s="21">
        <f t="shared" si="27"/>
        <v>0.20684372366851603</v>
      </c>
      <c r="K273" s="21">
        <f t="shared" si="28"/>
        <v>0.0015101277042776009</v>
      </c>
      <c r="L273" s="21">
        <f t="shared" si="29"/>
        <v>0.002407449963341103</v>
      </c>
      <c r="M273" s="21">
        <f t="shared" si="24"/>
        <v>0.3486315835549282</v>
      </c>
      <c r="N273" s="25"/>
      <c r="P273" s="22"/>
    </row>
    <row r="274" spans="1:16" ht="12">
      <c r="A274" s="24">
        <v>41217</v>
      </c>
      <c r="B274" s="258"/>
      <c r="C274" s="25">
        <v>40160</v>
      </c>
      <c r="D274" s="25">
        <v>18871</v>
      </c>
      <c r="E274" s="25">
        <v>136</v>
      </c>
      <c r="F274" s="25">
        <v>218</v>
      </c>
      <c r="G274" s="25">
        <v>31714</v>
      </c>
      <c r="H274" s="25">
        <f t="shared" si="25"/>
        <v>91099</v>
      </c>
      <c r="I274" s="21">
        <f t="shared" si="26"/>
        <v>0.44083908714695</v>
      </c>
      <c r="J274" s="21">
        <f t="shared" si="27"/>
        <v>0.20714826726967364</v>
      </c>
      <c r="K274" s="21">
        <f t="shared" si="28"/>
        <v>0.0014928813708163645</v>
      </c>
      <c r="L274" s="21">
        <f t="shared" si="29"/>
        <v>0.002393001020867408</v>
      </c>
      <c r="M274" s="21">
        <f t="shared" si="24"/>
        <v>0.34812676319169256</v>
      </c>
      <c r="N274" s="25"/>
      <c r="P274" s="22"/>
    </row>
    <row r="275" spans="1:16" ht="12">
      <c r="A275" s="24">
        <v>41216</v>
      </c>
      <c r="B275" s="258"/>
      <c r="C275" s="25">
        <v>40129</v>
      </c>
      <c r="D275" s="25">
        <v>18861</v>
      </c>
      <c r="E275" s="25">
        <v>136</v>
      </c>
      <c r="F275" s="25">
        <v>218</v>
      </c>
      <c r="G275" s="25">
        <v>31692</v>
      </c>
      <c r="H275" s="25">
        <f t="shared" si="25"/>
        <v>91036</v>
      </c>
      <c r="I275" s="21">
        <f t="shared" si="26"/>
        <v>0.44080363812118284</v>
      </c>
      <c r="J275" s="21">
        <f t="shared" si="27"/>
        <v>0.20718177424315656</v>
      </c>
      <c r="K275" s="21">
        <f t="shared" si="28"/>
        <v>0.0014939144953644713</v>
      </c>
      <c r="L275" s="21">
        <f t="shared" si="29"/>
        <v>0.0023946570587459904</v>
      </c>
      <c r="M275" s="21">
        <f t="shared" si="24"/>
        <v>0.34812601608155014</v>
      </c>
      <c r="N275" s="25"/>
      <c r="P275" s="22"/>
    </row>
    <row r="276" spans="1:16" ht="12">
      <c r="A276" s="24">
        <v>41215</v>
      </c>
      <c r="B276" s="258"/>
      <c r="C276" s="25">
        <v>40095</v>
      </c>
      <c r="D276" s="25">
        <v>18847</v>
      </c>
      <c r="E276" s="25">
        <v>136</v>
      </c>
      <c r="F276" s="25">
        <v>217</v>
      </c>
      <c r="G276" s="25">
        <v>31646</v>
      </c>
      <c r="H276" s="25">
        <f t="shared" si="25"/>
        <v>90941</v>
      </c>
      <c r="I276" s="21">
        <f t="shared" si="26"/>
        <v>0.4408902475231194</v>
      </c>
      <c r="J276" s="21">
        <f t="shared" si="27"/>
        <v>0.20724425726569973</v>
      </c>
      <c r="K276" s="21">
        <f t="shared" si="28"/>
        <v>0.0014954750882440263</v>
      </c>
      <c r="L276" s="21">
        <f t="shared" si="29"/>
        <v>0.002386162456977601</v>
      </c>
      <c r="M276" s="21">
        <f t="shared" si="24"/>
        <v>0.34798385766595924</v>
      </c>
      <c r="N276" s="25"/>
      <c r="P276" s="22"/>
    </row>
    <row r="277" spans="1:16" ht="12">
      <c r="A277" s="24">
        <v>41214</v>
      </c>
      <c r="B277" s="258"/>
      <c r="C277" s="25">
        <v>40019</v>
      </c>
      <c r="D277" s="25">
        <v>18832</v>
      </c>
      <c r="E277" s="25">
        <v>136</v>
      </c>
      <c r="F277" s="25">
        <v>215</v>
      </c>
      <c r="G277" s="25">
        <v>31531</v>
      </c>
      <c r="H277" s="25">
        <f t="shared" si="25"/>
        <v>90733</v>
      </c>
      <c r="I277" s="21">
        <f t="shared" si="26"/>
        <v>0.44106333968897754</v>
      </c>
      <c r="J277" s="21">
        <f t="shared" si="27"/>
        <v>0.2075540321602945</v>
      </c>
      <c r="K277" s="21">
        <f t="shared" si="28"/>
        <v>0.0014989033758390001</v>
      </c>
      <c r="L277" s="21">
        <f t="shared" si="29"/>
        <v>0.002369589895627831</v>
      </c>
      <c r="M277" s="21">
        <f t="shared" si="24"/>
        <v>0.34751413487926114</v>
      </c>
      <c r="N277" s="25"/>
      <c r="P277" s="22"/>
    </row>
    <row r="278" spans="1:16" ht="12">
      <c r="A278" s="24">
        <v>41213</v>
      </c>
      <c r="B278" s="258"/>
      <c r="C278" s="25">
        <v>39961</v>
      </c>
      <c r="D278" s="25">
        <v>18796</v>
      </c>
      <c r="E278" s="25">
        <v>136</v>
      </c>
      <c r="F278" s="25">
        <v>214</v>
      </c>
      <c r="G278" s="25">
        <v>31467</v>
      </c>
      <c r="H278" s="25">
        <f t="shared" si="25"/>
        <v>90574</v>
      </c>
      <c r="I278" s="21">
        <f t="shared" si="26"/>
        <v>0.4411972530748338</v>
      </c>
      <c r="J278" s="21">
        <f t="shared" si="27"/>
        <v>0.2075209221189304</v>
      </c>
      <c r="K278" s="21">
        <f t="shared" si="28"/>
        <v>0.0015015346567447611</v>
      </c>
      <c r="L278" s="21">
        <f t="shared" si="29"/>
        <v>0.0023627089451719037</v>
      </c>
      <c r="M278" s="21">
        <f t="shared" si="24"/>
        <v>0.34741758120431915</v>
      </c>
      <c r="N278" s="25"/>
      <c r="P278" s="22"/>
    </row>
    <row r="279" spans="1:16" ht="12">
      <c r="A279" s="24">
        <v>41212</v>
      </c>
      <c r="B279" s="258"/>
      <c r="C279" s="25">
        <v>39907</v>
      </c>
      <c r="D279" s="25">
        <v>18774</v>
      </c>
      <c r="E279" s="25">
        <v>136</v>
      </c>
      <c r="F279" s="25">
        <v>214</v>
      </c>
      <c r="G279" s="25">
        <v>31423</v>
      </c>
      <c r="H279" s="25">
        <f t="shared" si="25"/>
        <v>90454</v>
      </c>
      <c r="I279" s="21">
        <f t="shared" si="26"/>
        <v>0.4411855749883919</v>
      </c>
      <c r="J279" s="21">
        <f t="shared" si="27"/>
        <v>0.20755301036991178</v>
      </c>
      <c r="K279" s="21">
        <f t="shared" si="28"/>
        <v>0.0015035266544320871</v>
      </c>
      <c r="L279" s="21">
        <f t="shared" si="29"/>
        <v>0.002365843412121078</v>
      </c>
      <c r="M279" s="21">
        <f t="shared" si="24"/>
        <v>0.34739204457514317</v>
      </c>
      <c r="N279" s="25"/>
      <c r="P279" s="22"/>
    </row>
    <row r="280" spans="1:16" ht="12">
      <c r="A280" s="24">
        <v>41211</v>
      </c>
      <c r="B280" s="258"/>
      <c r="C280" s="25">
        <v>39857</v>
      </c>
      <c r="D280" s="25">
        <v>18755</v>
      </c>
      <c r="E280" s="25">
        <v>135</v>
      </c>
      <c r="F280" s="25">
        <v>212</v>
      </c>
      <c r="G280" s="25">
        <v>31352</v>
      </c>
      <c r="H280" s="25">
        <f t="shared" si="25"/>
        <v>90311</v>
      </c>
      <c r="I280" s="21">
        <f t="shared" si="26"/>
        <v>0.44133051344797425</v>
      </c>
      <c r="J280" s="21">
        <f t="shared" si="27"/>
        <v>0.20767126928059704</v>
      </c>
      <c r="K280" s="21">
        <f t="shared" si="28"/>
        <v>0.0014948345162826234</v>
      </c>
      <c r="L280" s="21">
        <f t="shared" si="29"/>
        <v>0.0023474438329771567</v>
      </c>
      <c r="M280" s="21">
        <f aca="true" t="shared" si="30" ref="M280:M343">G280/H280</f>
        <v>0.34715593892216895</v>
      </c>
      <c r="N280" s="25"/>
      <c r="P280" s="22"/>
    </row>
    <row r="281" spans="1:16" ht="12">
      <c r="A281" s="24">
        <v>41209</v>
      </c>
      <c r="B281" s="258"/>
      <c r="C281" s="25">
        <v>39827</v>
      </c>
      <c r="D281" s="25">
        <v>18732</v>
      </c>
      <c r="E281" s="25">
        <v>134</v>
      </c>
      <c r="F281" s="25">
        <v>210</v>
      </c>
      <c r="G281" s="25">
        <v>31297</v>
      </c>
      <c r="H281" s="25">
        <f aca="true" t="shared" si="31" ref="H281:H344">C281+D281+E281+F281+G281</f>
        <v>90200</v>
      </c>
      <c r="I281" s="21">
        <f aca="true" t="shared" si="32" ref="I281:I344">C281/H281</f>
        <v>0.4415410199556541</v>
      </c>
      <c r="J281" s="21">
        <f aca="true" t="shared" si="33" ref="J281:J344">D281/H281</f>
        <v>0.20767184035476718</v>
      </c>
      <c r="K281" s="21">
        <f aca="true" t="shared" si="34" ref="K281:K344">E281/H281</f>
        <v>0.0014855875831485588</v>
      </c>
      <c r="L281" s="21">
        <f aca="true" t="shared" si="35" ref="L281:L344">F281/H281</f>
        <v>0.002328159645232816</v>
      </c>
      <c r="M281" s="21">
        <f t="shared" si="30"/>
        <v>0.34697339246119735</v>
      </c>
      <c r="N281" s="25"/>
      <c r="P281" s="22"/>
    </row>
    <row r="282" spans="1:16" ht="12">
      <c r="A282" s="24">
        <v>41208</v>
      </c>
      <c r="B282" s="258"/>
      <c r="C282" s="25">
        <v>39781</v>
      </c>
      <c r="D282" s="25">
        <v>18711</v>
      </c>
      <c r="E282" s="25">
        <v>133</v>
      </c>
      <c r="F282" s="25">
        <v>209</v>
      </c>
      <c r="G282" s="25">
        <v>31241</v>
      </c>
      <c r="H282" s="25">
        <f t="shared" si="31"/>
        <v>90075</v>
      </c>
      <c r="I282" s="21">
        <f t="shared" si="32"/>
        <v>0.44164307521509855</v>
      </c>
      <c r="J282" s="21">
        <f t="shared" si="33"/>
        <v>0.2077268942547877</v>
      </c>
      <c r="K282" s="21">
        <f t="shared" si="34"/>
        <v>0.0014765473216763808</v>
      </c>
      <c r="L282" s="21">
        <f t="shared" si="35"/>
        <v>0.0023202886483485985</v>
      </c>
      <c r="M282" s="21">
        <f t="shared" si="30"/>
        <v>0.3468331945600888</v>
      </c>
      <c r="N282" s="25"/>
      <c r="P282" s="22"/>
    </row>
    <row r="283" spans="1:16" ht="12">
      <c r="A283" s="24">
        <v>41207</v>
      </c>
      <c r="B283" s="258"/>
      <c r="C283" s="25">
        <v>39659</v>
      </c>
      <c r="D283" s="25">
        <v>18664</v>
      </c>
      <c r="E283" s="25">
        <v>131</v>
      </c>
      <c r="F283" s="25">
        <v>208</v>
      </c>
      <c r="G283" s="25">
        <v>31065</v>
      </c>
      <c r="H283" s="25">
        <f t="shared" si="31"/>
        <v>89727</v>
      </c>
      <c r="I283" s="21">
        <f t="shared" si="32"/>
        <v>0.44199627759760163</v>
      </c>
      <c r="J283" s="21">
        <f t="shared" si="33"/>
        <v>0.20800873761521058</v>
      </c>
      <c r="K283" s="21">
        <f t="shared" si="34"/>
        <v>0.0014599841742173481</v>
      </c>
      <c r="L283" s="21">
        <f t="shared" si="35"/>
        <v>0.002318142810971057</v>
      </c>
      <c r="M283" s="21">
        <f t="shared" si="30"/>
        <v>0.3462168578019994</v>
      </c>
      <c r="N283" s="25"/>
      <c r="P283" s="22"/>
    </row>
    <row r="284" spans="1:16" ht="12">
      <c r="A284" s="24">
        <v>41206</v>
      </c>
      <c r="B284" s="258"/>
      <c r="C284" s="25">
        <v>39583</v>
      </c>
      <c r="D284" s="25">
        <v>18613</v>
      </c>
      <c r="E284" s="25">
        <v>129</v>
      </c>
      <c r="F284" s="25">
        <v>206</v>
      </c>
      <c r="G284" s="25">
        <v>30939</v>
      </c>
      <c r="H284" s="25">
        <f t="shared" si="31"/>
        <v>89470</v>
      </c>
      <c r="I284" s="21">
        <f t="shared" si="32"/>
        <v>0.4424164524421594</v>
      </c>
      <c r="J284" s="21">
        <f t="shared" si="33"/>
        <v>0.20803621325583996</v>
      </c>
      <c r="K284" s="21">
        <f t="shared" si="34"/>
        <v>0.001441824075108975</v>
      </c>
      <c r="L284" s="21">
        <f t="shared" si="35"/>
        <v>0.0023024477478484407</v>
      </c>
      <c r="M284" s="21">
        <f t="shared" si="30"/>
        <v>0.34580306247904324</v>
      </c>
      <c r="N284" s="25"/>
      <c r="P284" s="22"/>
    </row>
    <row r="285" spans="1:16" ht="12">
      <c r="A285" s="24">
        <v>41205</v>
      </c>
      <c r="B285" s="258"/>
      <c r="C285" s="25">
        <v>39472</v>
      </c>
      <c r="D285" s="25">
        <v>18571</v>
      </c>
      <c r="E285" s="25">
        <v>129</v>
      </c>
      <c r="F285" s="25">
        <v>201</v>
      </c>
      <c r="G285" s="25">
        <v>30807</v>
      </c>
      <c r="H285" s="25">
        <f t="shared" si="31"/>
        <v>89180</v>
      </c>
      <c r="I285" s="21">
        <f t="shared" si="32"/>
        <v>0.4426104507737161</v>
      </c>
      <c r="J285" s="21">
        <f t="shared" si="33"/>
        <v>0.20824175824175825</v>
      </c>
      <c r="K285" s="21">
        <f t="shared" si="34"/>
        <v>0.001446512671002467</v>
      </c>
      <c r="L285" s="21">
        <f t="shared" si="35"/>
        <v>0.0022538685803991927</v>
      </c>
      <c r="M285" s="21">
        <f t="shared" si="30"/>
        <v>0.34544740973312404</v>
      </c>
      <c r="N285" s="25"/>
      <c r="P285" s="22"/>
    </row>
    <row r="286" spans="1:16" ht="12">
      <c r="A286" s="24">
        <v>41204</v>
      </c>
      <c r="B286" s="258"/>
      <c r="C286" s="25">
        <v>39319</v>
      </c>
      <c r="D286" s="25">
        <v>18494</v>
      </c>
      <c r="E286" s="25">
        <v>125</v>
      </c>
      <c r="F286" s="25">
        <v>200</v>
      </c>
      <c r="G286" s="25">
        <v>30560</v>
      </c>
      <c r="H286" s="25">
        <f t="shared" si="31"/>
        <v>88698</v>
      </c>
      <c r="I286" s="21">
        <f t="shared" si="32"/>
        <v>0.44329071681435883</v>
      </c>
      <c r="J286" s="21">
        <f t="shared" si="33"/>
        <v>0.20850526505670927</v>
      </c>
      <c r="K286" s="21">
        <f t="shared" si="34"/>
        <v>0.0014092764211143432</v>
      </c>
      <c r="L286" s="21">
        <f t="shared" si="35"/>
        <v>0.002254842273782949</v>
      </c>
      <c r="M286" s="21">
        <f t="shared" si="30"/>
        <v>0.34453989943403457</v>
      </c>
      <c r="N286" s="25"/>
      <c r="P286" s="22"/>
    </row>
    <row r="287" spans="1:16" ht="12">
      <c r="A287" s="24">
        <v>41201</v>
      </c>
      <c r="B287" s="258"/>
      <c r="C287" s="25">
        <v>39202</v>
      </c>
      <c r="D287" s="25">
        <v>18447</v>
      </c>
      <c r="E287" s="25">
        <v>124</v>
      </c>
      <c r="F287" s="25">
        <v>201</v>
      </c>
      <c r="G287" s="25">
        <v>30416</v>
      </c>
      <c r="H287" s="25">
        <f t="shared" si="31"/>
        <v>88390</v>
      </c>
      <c r="I287" s="21">
        <f t="shared" si="32"/>
        <v>0.443511709469397</v>
      </c>
      <c r="J287" s="21">
        <f t="shared" si="33"/>
        <v>0.20870007919447903</v>
      </c>
      <c r="K287" s="21">
        <f t="shared" si="34"/>
        <v>0.0014028736282384886</v>
      </c>
      <c r="L287" s="21">
        <f t="shared" si="35"/>
        <v>0.0022740128973865823</v>
      </c>
      <c r="M287" s="21">
        <f t="shared" si="30"/>
        <v>0.34411132481049894</v>
      </c>
      <c r="N287" s="25"/>
      <c r="P287" s="22"/>
    </row>
    <row r="288" spans="1:16" ht="12">
      <c r="A288" s="24">
        <v>41200</v>
      </c>
      <c r="B288" s="258"/>
      <c r="C288" s="25">
        <v>39105</v>
      </c>
      <c r="D288" s="25">
        <v>18365</v>
      </c>
      <c r="E288" s="25">
        <v>122</v>
      </c>
      <c r="F288" s="25">
        <v>198</v>
      </c>
      <c r="G288" s="25">
        <v>30266</v>
      </c>
      <c r="H288" s="25">
        <f t="shared" si="31"/>
        <v>88056</v>
      </c>
      <c r="I288" s="21">
        <f t="shared" si="32"/>
        <v>0.4440923957481603</v>
      </c>
      <c r="J288" s="21">
        <f t="shared" si="33"/>
        <v>0.20856046152448443</v>
      </c>
      <c r="K288" s="21">
        <f t="shared" si="34"/>
        <v>0.0013854819660216225</v>
      </c>
      <c r="L288" s="21">
        <f t="shared" si="35"/>
        <v>0.0022485690923957483</v>
      </c>
      <c r="M288" s="21">
        <f t="shared" si="30"/>
        <v>0.34371309166893793</v>
      </c>
      <c r="N288" s="25"/>
      <c r="P288" s="22"/>
    </row>
    <row r="289" spans="1:16" ht="12">
      <c r="A289" s="24">
        <v>41199</v>
      </c>
      <c r="B289" s="258"/>
      <c r="C289" s="25">
        <v>38976</v>
      </c>
      <c r="D289" s="25">
        <v>18322</v>
      </c>
      <c r="E289" s="25">
        <v>121</v>
      </c>
      <c r="F289" s="25">
        <v>197</v>
      </c>
      <c r="G289" s="25">
        <v>30105</v>
      </c>
      <c r="H289" s="25">
        <f t="shared" si="31"/>
        <v>87721</v>
      </c>
      <c r="I289" s="21">
        <f t="shared" si="32"/>
        <v>0.44431778023506346</v>
      </c>
      <c r="J289" s="21">
        <f t="shared" si="33"/>
        <v>0.20886674798508909</v>
      </c>
      <c r="K289" s="21">
        <f t="shared" si="34"/>
        <v>0.001379373240159141</v>
      </c>
      <c r="L289" s="21">
        <f t="shared" si="35"/>
        <v>0.0022457564323252127</v>
      </c>
      <c r="M289" s="21">
        <f t="shared" si="30"/>
        <v>0.3431903421073631</v>
      </c>
      <c r="N289" s="25"/>
      <c r="P289" s="22"/>
    </row>
    <row r="290" spans="1:16" ht="12">
      <c r="A290" s="24">
        <v>41198</v>
      </c>
      <c r="B290" s="258"/>
      <c r="C290" s="25">
        <v>38914</v>
      </c>
      <c r="D290" s="25">
        <v>18272</v>
      </c>
      <c r="E290" s="25">
        <v>122</v>
      </c>
      <c r="F290" s="25">
        <v>196</v>
      </c>
      <c r="G290" s="25">
        <v>29999</v>
      </c>
      <c r="H290" s="25">
        <f t="shared" si="31"/>
        <v>87503</v>
      </c>
      <c r="I290" s="21">
        <f t="shared" si="32"/>
        <v>0.4447161811595031</v>
      </c>
      <c r="J290" s="21">
        <f t="shared" si="33"/>
        <v>0.2088156977475058</v>
      </c>
      <c r="K290" s="21">
        <f t="shared" si="34"/>
        <v>0.0013942379118430225</v>
      </c>
      <c r="L290" s="21">
        <f t="shared" si="35"/>
        <v>0.0022399232026330527</v>
      </c>
      <c r="M290" s="21">
        <f t="shared" si="30"/>
        <v>0.342833959978515</v>
      </c>
      <c r="N290" s="25"/>
      <c r="P290" s="22"/>
    </row>
    <row r="291" spans="1:16" ht="12">
      <c r="A291" s="24">
        <v>41197</v>
      </c>
      <c r="B291" s="258"/>
      <c r="C291" s="25">
        <v>38811</v>
      </c>
      <c r="D291" s="25">
        <v>18224</v>
      </c>
      <c r="E291" s="25">
        <v>121</v>
      </c>
      <c r="F291" s="25">
        <v>194</v>
      </c>
      <c r="G291" s="25">
        <v>29855</v>
      </c>
      <c r="H291" s="25">
        <f t="shared" si="31"/>
        <v>87205</v>
      </c>
      <c r="I291" s="21">
        <f t="shared" si="32"/>
        <v>0.445054756034631</v>
      </c>
      <c r="J291" s="21">
        <f t="shared" si="33"/>
        <v>0.20897884295625252</v>
      </c>
      <c r="K291" s="21">
        <f t="shared" si="34"/>
        <v>0.0013875351183991744</v>
      </c>
      <c r="L291" s="21">
        <f t="shared" si="35"/>
        <v>0.0022246430823920646</v>
      </c>
      <c r="M291" s="21">
        <f t="shared" si="30"/>
        <v>0.3423542228083252</v>
      </c>
      <c r="N291" s="25"/>
      <c r="P291" s="22"/>
    </row>
    <row r="292" spans="1:16" ht="12">
      <c r="A292" s="24">
        <v>41194</v>
      </c>
      <c r="B292" s="258"/>
      <c r="C292" s="25">
        <v>38688</v>
      </c>
      <c r="D292" s="25">
        <v>18158</v>
      </c>
      <c r="E292" s="25">
        <v>118</v>
      </c>
      <c r="F292" s="25">
        <v>188</v>
      </c>
      <c r="G292" s="25">
        <v>29716</v>
      </c>
      <c r="H292" s="25">
        <f t="shared" si="31"/>
        <v>86868</v>
      </c>
      <c r="I292" s="21">
        <f t="shared" si="32"/>
        <v>0.4453653819588341</v>
      </c>
      <c r="J292" s="21">
        <f t="shared" si="33"/>
        <v>0.2090297923285905</v>
      </c>
      <c r="K292" s="21">
        <f t="shared" si="34"/>
        <v>0.0013583828337247318</v>
      </c>
      <c r="L292" s="21">
        <f t="shared" si="35"/>
        <v>0.0021642031588156745</v>
      </c>
      <c r="M292" s="21">
        <f t="shared" si="30"/>
        <v>0.342082239720035</v>
      </c>
      <c r="N292" s="25"/>
      <c r="P292" s="22"/>
    </row>
    <row r="293" spans="1:16" ht="12">
      <c r="A293" s="24">
        <v>41193</v>
      </c>
      <c r="B293" s="258"/>
      <c r="C293" s="25">
        <v>38650</v>
      </c>
      <c r="D293" s="25">
        <v>18127</v>
      </c>
      <c r="E293" s="25">
        <v>118</v>
      </c>
      <c r="F293" s="25">
        <v>185</v>
      </c>
      <c r="G293" s="25">
        <v>29651</v>
      </c>
      <c r="H293" s="25">
        <f t="shared" si="31"/>
        <v>86731</v>
      </c>
      <c r="I293" s="21">
        <f t="shared" si="32"/>
        <v>0.4456307433328337</v>
      </c>
      <c r="J293" s="21">
        <f t="shared" si="33"/>
        <v>0.20900254810851945</v>
      </c>
      <c r="K293" s="21">
        <f t="shared" si="34"/>
        <v>0.0013605285307444859</v>
      </c>
      <c r="L293" s="21">
        <f t="shared" si="35"/>
        <v>0.0021330320185400835</v>
      </c>
      <c r="M293" s="21">
        <f t="shared" si="30"/>
        <v>0.3418731480093623</v>
      </c>
      <c r="N293" s="25"/>
      <c r="P293" s="22"/>
    </row>
    <row r="294" spans="1:16" ht="12">
      <c r="A294" s="24">
        <v>41192</v>
      </c>
      <c r="B294" s="258"/>
      <c r="C294" s="25">
        <v>38593</v>
      </c>
      <c r="D294" s="25">
        <v>18104</v>
      </c>
      <c r="E294" s="25">
        <v>117</v>
      </c>
      <c r="F294" s="25">
        <v>185</v>
      </c>
      <c r="G294" s="25">
        <v>29551</v>
      </c>
      <c r="H294" s="25">
        <f t="shared" si="31"/>
        <v>86550</v>
      </c>
      <c r="I294" s="21">
        <f t="shared" si="32"/>
        <v>0.4459041016753322</v>
      </c>
      <c r="J294" s="21">
        <f t="shared" si="33"/>
        <v>0.2091738879260543</v>
      </c>
      <c r="K294" s="21">
        <f t="shared" si="34"/>
        <v>0.0013518197573656845</v>
      </c>
      <c r="L294" s="21">
        <f t="shared" si="35"/>
        <v>0.0021374927787406123</v>
      </c>
      <c r="M294" s="21">
        <f t="shared" si="30"/>
        <v>0.34143269786250724</v>
      </c>
      <c r="N294" s="25"/>
      <c r="P294" s="22"/>
    </row>
    <row r="295" spans="1:16" ht="12">
      <c r="A295" s="24">
        <v>41191</v>
      </c>
      <c r="B295" s="258"/>
      <c r="C295" s="25">
        <v>38544</v>
      </c>
      <c r="D295" s="25">
        <v>18090</v>
      </c>
      <c r="E295" s="25">
        <v>116</v>
      </c>
      <c r="F295" s="25">
        <v>184</v>
      </c>
      <c r="G295" s="25">
        <v>29463</v>
      </c>
      <c r="H295" s="25">
        <f t="shared" si="31"/>
        <v>86397</v>
      </c>
      <c r="I295" s="21">
        <f t="shared" si="32"/>
        <v>0.44612660161811174</v>
      </c>
      <c r="J295" s="21">
        <f t="shared" si="33"/>
        <v>0.20938227021771588</v>
      </c>
      <c r="K295" s="21">
        <f t="shared" si="34"/>
        <v>0.0013426392120096762</v>
      </c>
      <c r="L295" s="21">
        <f t="shared" si="35"/>
        <v>0.002129703577670521</v>
      </c>
      <c r="M295" s="21">
        <f t="shared" si="30"/>
        <v>0.34101878537449215</v>
      </c>
      <c r="N295" s="25"/>
      <c r="P295" s="22"/>
    </row>
    <row r="296" spans="1:16" ht="12">
      <c r="A296" s="24">
        <v>41190</v>
      </c>
      <c r="B296" s="258"/>
      <c r="C296" s="25">
        <v>38509</v>
      </c>
      <c r="D296" s="25">
        <v>18082</v>
      </c>
      <c r="E296" s="25">
        <v>116</v>
      </c>
      <c r="F296" s="25">
        <v>184</v>
      </c>
      <c r="G296" s="25">
        <v>29439</v>
      </c>
      <c r="H296" s="25">
        <f t="shared" si="31"/>
        <v>86330</v>
      </c>
      <c r="I296" s="21">
        <f t="shared" si="32"/>
        <v>0.4460674157303371</v>
      </c>
      <c r="J296" s="21">
        <f t="shared" si="33"/>
        <v>0.20945210239777598</v>
      </c>
      <c r="K296" s="21">
        <f t="shared" si="34"/>
        <v>0.0013436812232132515</v>
      </c>
      <c r="L296" s="21">
        <f t="shared" si="35"/>
        <v>0.002131356423027916</v>
      </c>
      <c r="M296" s="21">
        <f t="shared" si="30"/>
        <v>0.34100544422564577</v>
      </c>
      <c r="N296" s="25"/>
      <c r="P296" s="22"/>
    </row>
    <row r="297" spans="1:16" ht="12">
      <c r="A297" s="24">
        <v>41187</v>
      </c>
      <c r="B297" s="258"/>
      <c r="C297" s="25">
        <v>38459</v>
      </c>
      <c r="D297" s="25">
        <v>18069</v>
      </c>
      <c r="E297" s="25">
        <v>114</v>
      </c>
      <c r="F297" s="25">
        <v>182</v>
      </c>
      <c r="G297" s="25">
        <v>29373</v>
      </c>
      <c r="H297" s="25">
        <f t="shared" si="31"/>
        <v>86197</v>
      </c>
      <c r="I297" s="21">
        <f t="shared" si="32"/>
        <v>0.4461756209612864</v>
      </c>
      <c r="J297" s="21">
        <f t="shared" si="33"/>
        <v>0.2096244648885692</v>
      </c>
      <c r="K297" s="21">
        <f t="shared" si="34"/>
        <v>0.0013225518289499635</v>
      </c>
      <c r="L297" s="21">
        <f t="shared" si="35"/>
        <v>0.0021114423935867837</v>
      </c>
      <c r="M297" s="21">
        <f t="shared" si="30"/>
        <v>0.3407659199276077</v>
      </c>
      <c r="N297" s="25"/>
      <c r="P297" s="22"/>
    </row>
    <row r="298" spans="1:16" ht="12">
      <c r="A298" s="24">
        <v>41186</v>
      </c>
      <c r="B298" s="258"/>
      <c r="C298" s="25">
        <v>38448</v>
      </c>
      <c r="D298" s="25">
        <v>18060</v>
      </c>
      <c r="E298" s="25">
        <v>114</v>
      </c>
      <c r="F298" s="25">
        <v>182</v>
      </c>
      <c r="G298" s="25">
        <v>29359</v>
      </c>
      <c r="H298" s="25">
        <f t="shared" si="31"/>
        <v>86163</v>
      </c>
      <c r="I298" s="21">
        <f t="shared" si="32"/>
        <v>0.44622401726959365</v>
      </c>
      <c r="J298" s="21">
        <f t="shared" si="33"/>
        <v>0.20960272970996832</v>
      </c>
      <c r="K298" s="21">
        <f t="shared" si="34"/>
        <v>0.0013230737091326904</v>
      </c>
      <c r="L298" s="21">
        <f t="shared" si="35"/>
        <v>0.002112275570720611</v>
      </c>
      <c r="M298" s="21">
        <f t="shared" si="30"/>
        <v>0.3407379037405847</v>
      </c>
      <c r="N298" s="25"/>
      <c r="P298" s="22"/>
    </row>
    <row r="299" spans="1:16" ht="12">
      <c r="A299" s="24">
        <v>41185</v>
      </c>
      <c r="B299" s="258"/>
      <c r="C299" s="25">
        <v>38408</v>
      </c>
      <c r="D299" s="25">
        <v>18042</v>
      </c>
      <c r="E299" s="25">
        <v>113</v>
      </c>
      <c r="F299" s="25">
        <v>178</v>
      </c>
      <c r="G299" s="25">
        <v>29323</v>
      </c>
      <c r="H299" s="25">
        <f t="shared" si="31"/>
        <v>86064</v>
      </c>
      <c r="I299" s="21">
        <f t="shared" si="32"/>
        <v>0.4462725413645659</v>
      </c>
      <c r="J299" s="21">
        <f t="shared" si="33"/>
        <v>0.20963469046291133</v>
      </c>
      <c r="K299" s="21">
        <f t="shared" si="34"/>
        <v>0.0013129763896635063</v>
      </c>
      <c r="L299" s="21">
        <f t="shared" si="35"/>
        <v>0.00206822829522216</v>
      </c>
      <c r="M299" s="21">
        <f t="shared" si="30"/>
        <v>0.3407115634876371</v>
      </c>
      <c r="N299" s="25"/>
      <c r="P299" s="22"/>
    </row>
    <row r="300" spans="1:16" ht="12">
      <c r="A300" s="24">
        <v>41184</v>
      </c>
      <c r="B300" s="258"/>
      <c r="C300" s="25">
        <v>38287</v>
      </c>
      <c r="D300" s="25">
        <v>18011</v>
      </c>
      <c r="E300" s="25">
        <v>114</v>
      </c>
      <c r="F300" s="25">
        <v>178</v>
      </c>
      <c r="G300" s="25">
        <v>29191</v>
      </c>
      <c r="H300" s="25">
        <f t="shared" si="31"/>
        <v>85781</v>
      </c>
      <c r="I300" s="21">
        <f t="shared" si="32"/>
        <v>0.4463342698266516</v>
      </c>
      <c r="J300" s="21">
        <f t="shared" si="33"/>
        <v>0.20996491064454834</v>
      </c>
      <c r="K300" s="21">
        <f t="shared" si="34"/>
        <v>0.001328965621757732</v>
      </c>
      <c r="L300" s="21">
        <f t="shared" si="35"/>
        <v>0.002075051584849792</v>
      </c>
      <c r="M300" s="21">
        <f t="shared" si="30"/>
        <v>0.34029680232219256</v>
      </c>
      <c r="N300" s="25"/>
      <c r="P300" s="22"/>
    </row>
    <row r="301" spans="1:16" ht="12">
      <c r="A301" s="24">
        <v>41183</v>
      </c>
      <c r="B301" s="258"/>
      <c r="C301" s="25">
        <v>38230</v>
      </c>
      <c r="D301" s="25">
        <v>17999</v>
      </c>
      <c r="E301" s="25">
        <v>112</v>
      </c>
      <c r="F301" s="25">
        <v>179</v>
      </c>
      <c r="G301" s="25">
        <v>29133</v>
      </c>
      <c r="H301" s="25">
        <f t="shared" si="31"/>
        <v>85653</v>
      </c>
      <c r="I301" s="21">
        <f t="shared" si="32"/>
        <v>0.44633579676135104</v>
      </c>
      <c r="J301" s="21">
        <f t="shared" si="33"/>
        <v>0.21013858241976346</v>
      </c>
      <c r="K301" s="21">
        <f t="shared" si="34"/>
        <v>0.0013076016018119623</v>
      </c>
      <c r="L301" s="21">
        <f t="shared" si="35"/>
        <v>0.002089827560038761</v>
      </c>
      <c r="M301" s="21">
        <f t="shared" si="30"/>
        <v>0.3401281916570348</v>
      </c>
      <c r="N301" s="25"/>
      <c r="P301" s="22"/>
    </row>
    <row r="302" spans="1:16" ht="12">
      <c r="A302" s="24">
        <v>41180</v>
      </c>
      <c r="B302" s="258"/>
      <c r="C302" s="25">
        <v>38124</v>
      </c>
      <c r="D302" s="25">
        <v>17975</v>
      </c>
      <c r="E302" s="25">
        <v>110</v>
      </c>
      <c r="F302" s="25">
        <v>179</v>
      </c>
      <c r="G302" s="25">
        <v>29057</v>
      </c>
      <c r="H302" s="25">
        <f t="shared" si="31"/>
        <v>85445</v>
      </c>
      <c r="I302" s="21">
        <f t="shared" si="32"/>
        <v>0.4461817543449002</v>
      </c>
      <c r="J302" s="21">
        <f t="shared" si="33"/>
        <v>0.21036924337292995</v>
      </c>
      <c r="K302" s="21">
        <f t="shared" si="34"/>
        <v>0.0012873778453976242</v>
      </c>
      <c r="L302" s="21">
        <f t="shared" si="35"/>
        <v>0.0020949148575106795</v>
      </c>
      <c r="M302" s="21">
        <f t="shared" si="30"/>
        <v>0.3400667095792615</v>
      </c>
      <c r="N302" s="25"/>
      <c r="P302" s="22"/>
    </row>
    <row r="303" spans="1:16" ht="12">
      <c r="A303" s="24">
        <v>41179</v>
      </c>
      <c r="B303" s="258"/>
      <c r="C303" s="25">
        <v>38095</v>
      </c>
      <c r="D303" s="25">
        <v>17960</v>
      </c>
      <c r="E303" s="25">
        <v>109</v>
      </c>
      <c r="F303" s="25">
        <v>179</v>
      </c>
      <c r="G303" s="25">
        <v>29015</v>
      </c>
      <c r="H303" s="25">
        <f t="shared" si="31"/>
        <v>85358</v>
      </c>
      <c r="I303" s="21">
        <f t="shared" si="32"/>
        <v>0.4462967735888845</v>
      </c>
      <c r="J303" s="21">
        <f t="shared" si="33"/>
        <v>0.21040792895803556</v>
      </c>
      <c r="K303" s="21">
        <f t="shared" si="34"/>
        <v>0.001276974624522599</v>
      </c>
      <c r="L303" s="21">
        <f t="shared" si="35"/>
        <v>0.0020970500714637174</v>
      </c>
      <c r="M303" s="21">
        <f t="shared" si="30"/>
        <v>0.33992127275709366</v>
      </c>
      <c r="N303" s="25"/>
      <c r="P303" s="22"/>
    </row>
    <row r="304" spans="1:16" ht="12">
      <c r="A304" s="24">
        <v>41178</v>
      </c>
      <c r="B304" s="258"/>
      <c r="C304" s="25">
        <v>38002</v>
      </c>
      <c r="D304" s="25">
        <v>17955</v>
      </c>
      <c r="E304" s="25">
        <v>108</v>
      </c>
      <c r="F304" s="25">
        <v>179</v>
      </c>
      <c r="G304" s="25">
        <v>28949</v>
      </c>
      <c r="H304" s="25">
        <f t="shared" si="31"/>
        <v>85193</v>
      </c>
      <c r="I304" s="21">
        <f t="shared" si="32"/>
        <v>0.44606951275339524</v>
      </c>
      <c r="J304" s="21">
        <f t="shared" si="33"/>
        <v>0.21075675231533106</v>
      </c>
      <c r="K304" s="21">
        <f t="shared" si="34"/>
        <v>0.0012677097883628937</v>
      </c>
      <c r="L304" s="21">
        <f t="shared" si="35"/>
        <v>0.002101111593675537</v>
      </c>
      <c r="M304" s="21">
        <f t="shared" si="30"/>
        <v>0.33980491354923525</v>
      </c>
      <c r="N304" s="25"/>
      <c r="P304" s="22"/>
    </row>
    <row r="305" spans="1:16" ht="12">
      <c r="A305" s="24">
        <v>41177</v>
      </c>
      <c r="B305" s="258"/>
      <c r="C305" s="25">
        <v>37936</v>
      </c>
      <c r="D305" s="25">
        <v>17942</v>
      </c>
      <c r="E305" s="25">
        <v>108</v>
      </c>
      <c r="F305" s="25">
        <v>178</v>
      </c>
      <c r="G305" s="25">
        <v>28924</v>
      </c>
      <c r="H305" s="25">
        <f t="shared" si="31"/>
        <v>85088</v>
      </c>
      <c r="I305" s="21">
        <f t="shared" si="32"/>
        <v>0.4458443023693118</v>
      </c>
      <c r="J305" s="21">
        <f t="shared" si="33"/>
        <v>0.21086404663407296</v>
      </c>
      <c r="K305" s="21">
        <f t="shared" si="34"/>
        <v>0.0012692741632192553</v>
      </c>
      <c r="L305" s="21">
        <f t="shared" si="35"/>
        <v>0.002091951861602106</v>
      </c>
      <c r="M305" s="21">
        <f t="shared" si="30"/>
        <v>0.33993042497179393</v>
      </c>
      <c r="N305" s="25"/>
      <c r="P305" s="22"/>
    </row>
    <row r="306" spans="1:16" ht="12">
      <c r="A306" s="24">
        <v>41176</v>
      </c>
      <c r="B306" s="258"/>
      <c r="C306" s="25">
        <v>37783</v>
      </c>
      <c r="D306" s="25">
        <v>17922</v>
      </c>
      <c r="E306" s="25">
        <v>106</v>
      </c>
      <c r="F306" s="25">
        <v>179</v>
      </c>
      <c r="G306" s="25">
        <v>28829</v>
      </c>
      <c r="H306" s="25">
        <f t="shared" si="31"/>
        <v>84819</v>
      </c>
      <c r="I306" s="21">
        <f t="shared" si="32"/>
        <v>0.4454544382744432</v>
      </c>
      <c r="J306" s="21">
        <f t="shared" si="33"/>
        <v>0.21129699713507585</v>
      </c>
      <c r="K306" s="21">
        <f t="shared" si="34"/>
        <v>0.0012497199919829284</v>
      </c>
      <c r="L306" s="21">
        <f t="shared" si="35"/>
        <v>0.002110376212876832</v>
      </c>
      <c r="M306" s="21">
        <f t="shared" si="30"/>
        <v>0.33988846838562115</v>
      </c>
      <c r="N306" s="25"/>
      <c r="P306" s="22"/>
    </row>
    <row r="307" spans="1:16" ht="12">
      <c r="A307" s="24">
        <v>41173</v>
      </c>
      <c r="B307" s="258"/>
      <c r="C307" s="25">
        <v>37736</v>
      </c>
      <c r="D307" s="25">
        <v>17914</v>
      </c>
      <c r="E307" s="25">
        <v>106</v>
      </c>
      <c r="F307" s="25">
        <v>179</v>
      </c>
      <c r="G307" s="25">
        <v>28814</v>
      </c>
      <c r="H307" s="25">
        <f t="shared" si="31"/>
        <v>84749</v>
      </c>
      <c r="I307" s="21">
        <f t="shared" si="32"/>
        <v>0.4452677907703926</v>
      </c>
      <c r="J307" s="21">
        <f t="shared" si="33"/>
        <v>0.21137712539380996</v>
      </c>
      <c r="K307" s="21">
        <f t="shared" si="34"/>
        <v>0.0012507522212651476</v>
      </c>
      <c r="L307" s="21">
        <f t="shared" si="35"/>
        <v>0.002112119317042089</v>
      </c>
      <c r="M307" s="21">
        <f t="shared" si="30"/>
        <v>0.3399922122974902</v>
      </c>
      <c r="N307" s="25"/>
      <c r="P307" s="22"/>
    </row>
    <row r="308" spans="1:16" ht="12">
      <c r="A308" s="24">
        <v>41172</v>
      </c>
      <c r="B308" s="258"/>
      <c r="C308" s="25">
        <v>37720</v>
      </c>
      <c r="D308" s="25">
        <v>17902</v>
      </c>
      <c r="E308" s="25">
        <v>106</v>
      </c>
      <c r="F308" s="25">
        <v>178</v>
      </c>
      <c r="G308" s="25">
        <v>28792</v>
      </c>
      <c r="H308" s="25">
        <f t="shared" si="31"/>
        <v>84698</v>
      </c>
      <c r="I308" s="21">
        <f t="shared" si="32"/>
        <v>0.44534699756782925</v>
      </c>
      <c r="J308" s="21">
        <f t="shared" si="33"/>
        <v>0.21136272403126402</v>
      </c>
      <c r="K308" s="21">
        <f t="shared" si="34"/>
        <v>0.0012515053484143663</v>
      </c>
      <c r="L308" s="21">
        <f t="shared" si="35"/>
        <v>0.0021015844529977093</v>
      </c>
      <c r="M308" s="21">
        <f t="shared" si="30"/>
        <v>0.3399371885994947</v>
      </c>
      <c r="N308" s="25"/>
      <c r="P308" s="22"/>
    </row>
    <row r="309" spans="1:16" ht="12">
      <c r="A309" s="24">
        <v>41171</v>
      </c>
      <c r="B309" s="258"/>
      <c r="C309" s="25">
        <v>37688</v>
      </c>
      <c r="D309" s="25">
        <v>17879</v>
      </c>
      <c r="E309" s="25">
        <v>106</v>
      </c>
      <c r="F309" s="25">
        <v>177</v>
      </c>
      <c r="G309" s="25">
        <v>28779</v>
      </c>
      <c r="H309" s="25">
        <f t="shared" si="31"/>
        <v>84629</v>
      </c>
      <c r="I309" s="21">
        <f t="shared" si="32"/>
        <v>0.4453319783998393</v>
      </c>
      <c r="J309" s="21">
        <f t="shared" si="33"/>
        <v>0.21126327854517954</v>
      </c>
      <c r="K309" s="21">
        <f t="shared" si="34"/>
        <v>0.0012525257299507262</v>
      </c>
      <c r="L309" s="21">
        <f t="shared" si="35"/>
        <v>0.002091481643408288</v>
      </c>
      <c r="M309" s="21">
        <f t="shared" si="30"/>
        <v>0.34006073568162215</v>
      </c>
      <c r="N309" s="25"/>
      <c r="P309" s="22"/>
    </row>
    <row r="310" spans="1:16" ht="12">
      <c r="A310" s="24">
        <v>41170</v>
      </c>
      <c r="B310" s="258"/>
      <c r="C310" s="25">
        <v>37653</v>
      </c>
      <c r="D310" s="25">
        <v>17872</v>
      </c>
      <c r="E310" s="25">
        <v>107</v>
      </c>
      <c r="F310" s="25">
        <v>176</v>
      </c>
      <c r="G310" s="25">
        <v>28751</v>
      </c>
      <c r="H310" s="25">
        <f t="shared" si="31"/>
        <v>84559</v>
      </c>
      <c r="I310" s="21">
        <f t="shared" si="32"/>
        <v>0.4452867228798827</v>
      </c>
      <c r="J310" s="21">
        <f t="shared" si="33"/>
        <v>0.2113553849974574</v>
      </c>
      <c r="K310" s="21">
        <f t="shared" si="34"/>
        <v>0.0012653886635367022</v>
      </c>
      <c r="L310" s="21">
        <f t="shared" si="35"/>
        <v>0.0020813869605837343</v>
      </c>
      <c r="M310" s="21">
        <f t="shared" si="30"/>
        <v>0.3400111164985395</v>
      </c>
      <c r="N310" s="25"/>
      <c r="P310" s="22"/>
    </row>
    <row r="311" spans="1:16" ht="12">
      <c r="A311" s="24">
        <v>41166</v>
      </c>
      <c r="B311" s="258"/>
      <c r="C311" s="25">
        <v>37658</v>
      </c>
      <c r="D311" s="25">
        <v>17867</v>
      </c>
      <c r="E311" s="25">
        <v>105</v>
      </c>
      <c r="F311" s="25">
        <v>174</v>
      </c>
      <c r="G311" s="25">
        <v>28665</v>
      </c>
      <c r="H311" s="25">
        <f t="shared" si="31"/>
        <v>84469</v>
      </c>
      <c r="I311" s="21">
        <f t="shared" si="32"/>
        <v>0.44582036013211945</v>
      </c>
      <c r="J311" s="21">
        <f t="shared" si="33"/>
        <v>0.21152138654417596</v>
      </c>
      <c r="K311" s="21">
        <f t="shared" si="34"/>
        <v>0.0012430595839893926</v>
      </c>
      <c r="L311" s="21">
        <f t="shared" si="35"/>
        <v>0.0020599273106109935</v>
      </c>
      <c r="M311" s="21">
        <f t="shared" si="30"/>
        <v>0.3393552664291042</v>
      </c>
      <c r="N311" s="25"/>
      <c r="P311" s="22"/>
    </row>
    <row r="312" spans="1:16" ht="12">
      <c r="A312" s="24">
        <v>41165</v>
      </c>
      <c r="B312" s="258"/>
      <c r="C312" s="25">
        <v>37548</v>
      </c>
      <c r="D312" s="25">
        <v>17849</v>
      </c>
      <c r="E312" s="25">
        <v>103</v>
      </c>
      <c r="F312" s="25">
        <v>173</v>
      </c>
      <c r="G312" s="25">
        <v>28580</v>
      </c>
      <c r="H312" s="25">
        <f t="shared" si="31"/>
        <v>84253</v>
      </c>
      <c r="I312" s="21">
        <f t="shared" si="32"/>
        <v>0.44565772138677556</v>
      </c>
      <c r="J312" s="21">
        <f t="shared" si="33"/>
        <v>0.21185002314457646</v>
      </c>
      <c r="K312" s="21">
        <f t="shared" si="34"/>
        <v>0.001222508397327098</v>
      </c>
      <c r="L312" s="21">
        <f t="shared" si="35"/>
        <v>0.0020533393469668736</v>
      </c>
      <c r="M312" s="21">
        <f t="shared" si="30"/>
        <v>0.339216407724354</v>
      </c>
      <c r="N312" s="25"/>
      <c r="P312" s="22"/>
    </row>
    <row r="313" spans="1:16" ht="12">
      <c r="A313" s="24">
        <v>41164</v>
      </c>
      <c r="B313" s="258"/>
      <c r="C313" s="25">
        <v>37427</v>
      </c>
      <c r="D313" s="25">
        <v>17840</v>
      </c>
      <c r="E313" s="25">
        <v>103</v>
      </c>
      <c r="F313" s="25">
        <v>171</v>
      </c>
      <c r="G313" s="25">
        <v>28509</v>
      </c>
      <c r="H313" s="25">
        <f t="shared" si="31"/>
        <v>84050</v>
      </c>
      <c r="I313" s="21">
        <f t="shared" si="32"/>
        <v>0.44529446757882213</v>
      </c>
      <c r="J313" s="21">
        <f t="shared" si="33"/>
        <v>0.21225461035098156</v>
      </c>
      <c r="K313" s="21">
        <f t="shared" si="34"/>
        <v>0.0012254610350981559</v>
      </c>
      <c r="L313" s="21">
        <f t="shared" si="35"/>
        <v>0.002034503271861987</v>
      </c>
      <c r="M313" s="21">
        <f t="shared" si="30"/>
        <v>0.33919095776323616</v>
      </c>
      <c r="N313" s="25"/>
      <c r="P313" s="22"/>
    </row>
    <row r="314" spans="1:16" ht="12">
      <c r="A314" s="24">
        <v>41163</v>
      </c>
      <c r="B314" s="258"/>
      <c r="C314" s="25">
        <v>37179</v>
      </c>
      <c r="D314" s="25">
        <v>17808</v>
      </c>
      <c r="E314" s="25">
        <v>99</v>
      </c>
      <c r="F314" s="25">
        <v>164</v>
      </c>
      <c r="G314" s="25">
        <v>28332</v>
      </c>
      <c r="H314" s="25">
        <f t="shared" si="31"/>
        <v>83582</v>
      </c>
      <c r="I314" s="21">
        <f t="shared" si="32"/>
        <v>0.4448206551649877</v>
      </c>
      <c r="J314" s="21">
        <f t="shared" si="33"/>
        <v>0.21306022827881602</v>
      </c>
      <c r="K314" s="21">
        <f t="shared" si="34"/>
        <v>0.001184465554784523</v>
      </c>
      <c r="L314" s="21">
        <f t="shared" si="35"/>
        <v>0.001962144959441028</v>
      </c>
      <c r="M314" s="21">
        <f t="shared" si="30"/>
        <v>0.33897250604197077</v>
      </c>
      <c r="N314" s="25"/>
      <c r="P314" s="22"/>
    </row>
    <row r="315" spans="1:16" ht="12">
      <c r="A315" s="24">
        <v>41162</v>
      </c>
      <c r="B315" s="258"/>
      <c r="C315" s="25">
        <v>37055</v>
      </c>
      <c r="D315" s="25">
        <v>17794</v>
      </c>
      <c r="E315" s="25">
        <v>98</v>
      </c>
      <c r="F315" s="25">
        <v>158</v>
      </c>
      <c r="G315" s="25">
        <v>28237</v>
      </c>
      <c r="H315" s="25">
        <f t="shared" si="31"/>
        <v>83342</v>
      </c>
      <c r="I315" s="21">
        <f t="shared" si="32"/>
        <v>0.44461376016894244</v>
      </c>
      <c r="J315" s="21">
        <f t="shared" si="33"/>
        <v>0.21350579539727868</v>
      </c>
      <c r="K315" s="21">
        <f t="shared" si="34"/>
        <v>0.0011758777087182933</v>
      </c>
      <c r="L315" s="21">
        <f t="shared" si="35"/>
        <v>0.0018958028365050035</v>
      </c>
      <c r="M315" s="21">
        <f t="shared" si="30"/>
        <v>0.3388087638885556</v>
      </c>
      <c r="N315" s="25"/>
      <c r="P315" s="22"/>
    </row>
    <row r="316" spans="1:16" ht="12">
      <c r="A316" s="24">
        <v>41159</v>
      </c>
      <c r="B316" s="258"/>
      <c r="C316" s="25">
        <v>37033</v>
      </c>
      <c r="D316" s="25">
        <v>17786</v>
      </c>
      <c r="E316" s="25">
        <v>98</v>
      </c>
      <c r="F316" s="25">
        <v>158</v>
      </c>
      <c r="G316" s="25">
        <v>28221</v>
      </c>
      <c r="H316" s="25">
        <f t="shared" si="31"/>
        <v>83296</v>
      </c>
      <c r="I316" s="21">
        <f t="shared" si="32"/>
        <v>0.44459517864003073</v>
      </c>
      <c r="J316" s="21">
        <f t="shared" si="33"/>
        <v>0.21352766039185556</v>
      </c>
      <c r="K316" s="21">
        <f t="shared" si="34"/>
        <v>0.001176527084133692</v>
      </c>
      <c r="L316" s="21">
        <f t="shared" si="35"/>
        <v>0.00189684978870534</v>
      </c>
      <c r="M316" s="21">
        <f t="shared" si="30"/>
        <v>0.3388037840952747</v>
      </c>
      <c r="N316" s="25"/>
      <c r="P316" s="22"/>
    </row>
    <row r="317" spans="1:16" ht="12">
      <c r="A317" s="24">
        <v>41158</v>
      </c>
      <c r="B317" s="258"/>
      <c r="C317" s="25">
        <v>36990</v>
      </c>
      <c r="D317" s="25">
        <v>17778</v>
      </c>
      <c r="E317" s="25">
        <v>98</v>
      </c>
      <c r="F317" s="25">
        <v>158</v>
      </c>
      <c r="G317" s="25">
        <v>28200</v>
      </c>
      <c r="H317" s="25">
        <f t="shared" si="31"/>
        <v>83224</v>
      </c>
      <c r="I317" s="21">
        <f t="shared" si="32"/>
        <v>0.44446313563395173</v>
      </c>
      <c r="J317" s="21">
        <f t="shared" si="33"/>
        <v>0.21361626453907526</v>
      </c>
      <c r="K317" s="21">
        <f t="shared" si="34"/>
        <v>0.0011775449389599154</v>
      </c>
      <c r="L317" s="21">
        <f t="shared" si="35"/>
        <v>0.001898490819955782</v>
      </c>
      <c r="M317" s="21">
        <f t="shared" si="30"/>
        <v>0.3388445640680573</v>
      </c>
      <c r="N317" s="25"/>
      <c r="P317" s="22"/>
    </row>
    <row r="318" spans="1:16" ht="12">
      <c r="A318" s="24">
        <v>41157</v>
      </c>
      <c r="B318" s="258"/>
      <c r="C318" s="25">
        <v>36891</v>
      </c>
      <c r="D318" s="25">
        <v>17763</v>
      </c>
      <c r="E318" s="25">
        <v>96</v>
      </c>
      <c r="F318" s="25">
        <v>154</v>
      </c>
      <c r="G318" s="25">
        <v>28118</v>
      </c>
      <c r="H318" s="25">
        <f t="shared" si="31"/>
        <v>83022</v>
      </c>
      <c r="I318" s="21">
        <f t="shared" si="32"/>
        <v>0.444352099443521</v>
      </c>
      <c r="J318" s="21">
        <f t="shared" si="33"/>
        <v>0.21395533713955336</v>
      </c>
      <c r="K318" s="21">
        <f t="shared" si="34"/>
        <v>0.0011563200115632</v>
      </c>
      <c r="L318" s="21">
        <f t="shared" si="35"/>
        <v>0.0018549300185493002</v>
      </c>
      <c r="M318" s="21">
        <f t="shared" si="30"/>
        <v>0.3386813133868131</v>
      </c>
      <c r="N318" s="25"/>
      <c r="P318" s="22"/>
    </row>
    <row r="319" spans="1:16" ht="12">
      <c r="A319" s="24">
        <v>41152</v>
      </c>
      <c r="B319" s="258"/>
      <c r="C319" s="25">
        <v>36835</v>
      </c>
      <c r="D319" s="25">
        <v>17752</v>
      </c>
      <c r="E319" s="25">
        <v>96</v>
      </c>
      <c r="F319" s="25">
        <v>152</v>
      </c>
      <c r="G319" s="25">
        <v>28068</v>
      </c>
      <c r="H319" s="25">
        <f t="shared" si="31"/>
        <v>82903</v>
      </c>
      <c r="I319" s="21">
        <f t="shared" si="32"/>
        <v>0.44431443976695656</v>
      </c>
      <c r="J319" s="21">
        <f t="shared" si="33"/>
        <v>0.2141297661122034</v>
      </c>
      <c r="K319" s="21">
        <f t="shared" si="34"/>
        <v>0.0011579798077271028</v>
      </c>
      <c r="L319" s="21">
        <f t="shared" si="35"/>
        <v>0.001833468028901246</v>
      </c>
      <c r="M319" s="21">
        <f t="shared" si="30"/>
        <v>0.33856434628421167</v>
      </c>
      <c r="N319" s="25"/>
      <c r="P319" s="22"/>
    </row>
    <row r="320" spans="1:16" ht="12">
      <c r="A320" s="24">
        <v>41151</v>
      </c>
      <c r="B320" s="258"/>
      <c r="C320" s="25">
        <v>36810</v>
      </c>
      <c r="D320" s="25">
        <v>17745</v>
      </c>
      <c r="E320" s="25">
        <v>96</v>
      </c>
      <c r="F320" s="25">
        <v>152</v>
      </c>
      <c r="G320" s="25">
        <v>28059</v>
      </c>
      <c r="H320" s="25">
        <f t="shared" si="31"/>
        <v>82862</v>
      </c>
      <c r="I320" s="21">
        <f t="shared" si="32"/>
        <v>0.44423257946947936</v>
      </c>
      <c r="J320" s="21">
        <f t="shared" si="33"/>
        <v>0.21415123941010356</v>
      </c>
      <c r="K320" s="21">
        <f t="shared" si="34"/>
        <v>0.0011585527744925298</v>
      </c>
      <c r="L320" s="21">
        <f t="shared" si="35"/>
        <v>0.0018343752262798387</v>
      </c>
      <c r="M320" s="21">
        <f t="shared" si="30"/>
        <v>0.3386232531196447</v>
      </c>
      <c r="N320" s="25"/>
      <c r="P320" s="22"/>
    </row>
    <row r="321" spans="1:16" ht="12">
      <c r="A321" s="24">
        <v>41150</v>
      </c>
      <c r="B321" s="258"/>
      <c r="C321" s="25">
        <v>36730</v>
      </c>
      <c r="D321" s="25">
        <v>17737</v>
      </c>
      <c r="E321" s="25">
        <v>96</v>
      </c>
      <c r="F321" s="25">
        <v>152</v>
      </c>
      <c r="G321" s="25">
        <v>28002</v>
      </c>
      <c r="H321" s="25">
        <f t="shared" si="31"/>
        <v>82717</v>
      </c>
      <c r="I321" s="21">
        <f t="shared" si="32"/>
        <v>0.4440441505373744</v>
      </c>
      <c r="J321" s="21">
        <f t="shared" si="33"/>
        <v>0.21442992371580208</v>
      </c>
      <c r="K321" s="21">
        <f t="shared" si="34"/>
        <v>0.0011605836768741613</v>
      </c>
      <c r="L321" s="21">
        <f t="shared" si="35"/>
        <v>0.001837590821717422</v>
      </c>
      <c r="M321" s="21">
        <f t="shared" si="30"/>
        <v>0.3385277512482319</v>
      </c>
      <c r="N321" s="25"/>
      <c r="P321" s="22"/>
    </row>
    <row r="322" spans="1:16" ht="12">
      <c r="A322" s="24">
        <v>41148</v>
      </c>
      <c r="B322" s="258"/>
      <c r="C322" s="25">
        <v>36620</v>
      </c>
      <c r="D322" s="25">
        <v>17723</v>
      </c>
      <c r="E322" s="25">
        <v>95</v>
      </c>
      <c r="F322" s="25">
        <v>148</v>
      </c>
      <c r="G322" s="25">
        <v>27909</v>
      </c>
      <c r="H322" s="25">
        <f t="shared" si="31"/>
        <v>82495</v>
      </c>
      <c r="I322" s="21">
        <f t="shared" si="32"/>
        <v>0.4439056912540154</v>
      </c>
      <c r="J322" s="21">
        <f t="shared" si="33"/>
        <v>0.214837262864416</v>
      </c>
      <c r="K322" s="21">
        <f t="shared" si="34"/>
        <v>0.0011515849445420934</v>
      </c>
      <c r="L322" s="21">
        <f t="shared" si="35"/>
        <v>0.001794048124128735</v>
      </c>
      <c r="M322" s="21">
        <f t="shared" si="30"/>
        <v>0.3383114128128977</v>
      </c>
      <c r="N322" s="25"/>
      <c r="P322" s="22"/>
    </row>
    <row r="323" spans="1:16" ht="12">
      <c r="A323" s="24">
        <v>41145</v>
      </c>
      <c r="B323" s="258"/>
      <c r="C323" s="25">
        <v>36514</v>
      </c>
      <c r="D323" s="25">
        <v>17704</v>
      </c>
      <c r="E323" s="25">
        <v>95</v>
      </c>
      <c r="F323" s="25">
        <v>145</v>
      </c>
      <c r="G323" s="25">
        <v>27836</v>
      </c>
      <c r="H323" s="25">
        <f t="shared" si="31"/>
        <v>82294</v>
      </c>
      <c r="I323" s="21">
        <f t="shared" si="32"/>
        <v>0.4437018494665468</v>
      </c>
      <c r="J323" s="21">
        <f t="shared" si="33"/>
        <v>0.215131115269643</v>
      </c>
      <c r="K323" s="21">
        <f t="shared" si="34"/>
        <v>0.00115439764745911</v>
      </c>
      <c r="L323" s="21">
        <f t="shared" si="35"/>
        <v>0.0017619753566481154</v>
      </c>
      <c r="M323" s="21">
        <f t="shared" si="30"/>
        <v>0.338250662259703</v>
      </c>
      <c r="N323" s="25"/>
      <c r="P323" s="22"/>
    </row>
    <row r="324" spans="1:16" ht="12">
      <c r="A324" s="24">
        <v>41138</v>
      </c>
      <c r="B324" s="258"/>
      <c r="C324" s="25">
        <v>36270</v>
      </c>
      <c r="D324" s="25">
        <v>17634</v>
      </c>
      <c r="E324" s="25">
        <v>93</v>
      </c>
      <c r="F324" s="25">
        <v>135</v>
      </c>
      <c r="G324" s="25">
        <v>27642</v>
      </c>
      <c r="H324" s="25">
        <f t="shared" si="31"/>
        <v>81774</v>
      </c>
      <c r="I324" s="21">
        <f t="shared" si="32"/>
        <v>0.4435395113361215</v>
      </c>
      <c r="J324" s="21">
        <f t="shared" si="33"/>
        <v>0.21564311394819868</v>
      </c>
      <c r="K324" s="21">
        <f t="shared" si="34"/>
        <v>0.0011372807982977474</v>
      </c>
      <c r="L324" s="21">
        <f t="shared" si="35"/>
        <v>0.001650891481399956</v>
      </c>
      <c r="M324" s="21">
        <f t="shared" si="30"/>
        <v>0.3380292024359821</v>
      </c>
      <c r="N324" s="25"/>
      <c r="P324" s="22"/>
    </row>
    <row r="325" spans="1:16" ht="12">
      <c r="A325" s="24">
        <v>41131</v>
      </c>
      <c r="B325" s="258"/>
      <c r="C325" s="25">
        <v>36195</v>
      </c>
      <c r="D325" s="25">
        <v>17605</v>
      </c>
      <c r="E325" s="25">
        <v>93</v>
      </c>
      <c r="F325" s="25">
        <v>134</v>
      </c>
      <c r="G325" s="25">
        <v>27579</v>
      </c>
      <c r="H325" s="25">
        <f t="shared" si="31"/>
        <v>81606</v>
      </c>
      <c r="I325" s="21">
        <f t="shared" si="32"/>
        <v>0.44353356370855085</v>
      </c>
      <c r="J325" s="21">
        <f t="shared" si="33"/>
        <v>0.21573168639560816</v>
      </c>
      <c r="K325" s="21">
        <f t="shared" si="34"/>
        <v>0.0011396220866112786</v>
      </c>
      <c r="L325" s="21">
        <f t="shared" si="35"/>
        <v>0.0016420361247947454</v>
      </c>
      <c r="M325" s="21">
        <f t="shared" si="30"/>
        <v>0.337953091684435</v>
      </c>
      <c r="N325" s="25"/>
      <c r="P325" s="22"/>
    </row>
    <row r="326" spans="1:16" ht="12">
      <c r="A326" s="24">
        <v>41124</v>
      </c>
      <c r="B326" s="258"/>
      <c r="C326" s="25">
        <v>36154</v>
      </c>
      <c r="D326" s="25">
        <v>17586</v>
      </c>
      <c r="E326" s="25">
        <v>92</v>
      </c>
      <c r="F326" s="25">
        <v>133</v>
      </c>
      <c r="G326" s="25">
        <v>27474</v>
      </c>
      <c r="H326" s="25">
        <f t="shared" si="31"/>
        <v>81439</v>
      </c>
      <c r="I326" s="21">
        <f t="shared" si="32"/>
        <v>0.44393963580102896</v>
      </c>
      <c r="J326" s="21">
        <f t="shared" si="33"/>
        <v>0.2159407654809121</v>
      </c>
      <c r="K326" s="21">
        <f t="shared" si="34"/>
        <v>0.0011296798831026903</v>
      </c>
      <c r="L326" s="21">
        <f t="shared" si="35"/>
        <v>0.0016331241788332372</v>
      </c>
      <c r="M326" s="21">
        <f t="shared" si="30"/>
        <v>0.337356794656123</v>
      </c>
      <c r="N326" s="25"/>
      <c r="P326" s="22"/>
    </row>
    <row r="327" spans="1:16" ht="12">
      <c r="A327" s="24">
        <v>41117</v>
      </c>
      <c r="B327" s="258"/>
      <c r="C327" s="25">
        <v>36063</v>
      </c>
      <c r="D327" s="25">
        <v>17566</v>
      </c>
      <c r="E327" s="25">
        <v>90</v>
      </c>
      <c r="F327" s="25">
        <v>132</v>
      </c>
      <c r="G327" s="25">
        <v>27373</v>
      </c>
      <c r="H327" s="25">
        <f t="shared" si="31"/>
        <v>81224</v>
      </c>
      <c r="I327" s="21">
        <f t="shared" si="32"/>
        <v>0.4439943858957943</v>
      </c>
      <c r="J327" s="21">
        <f t="shared" si="33"/>
        <v>0.21626612823795924</v>
      </c>
      <c r="K327" s="21">
        <f t="shared" si="34"/>
        <v>0.00110804688269477</v>
      </c>
      <c r="L327" s="21">
        <f t="shared" si="35"/>
        <v>0.0016251354279523294</v>
      </c>
      <c r="M327" s="21">
        <f t="shared" si="30"/>
        <v>0.33700630355559935</v>
      </c>
      <c r="N327" s="25"/>
      <c r="P327" s="22"/>
    </row>
    <row r="328" spans="1:16" ht="12">
      <c r="A328" s="24">
        <v>41110</v>
      </c>
      <c r="B328" s="258"/>
      <c r="C328" s="25">
        <v>36036</v>
      </c>
      <c r="D328" s="25">
        <v>17565</v>
      </c>
      <c r="E328" s="25">
        <v>86</v>
      </c>
      <c r="F328" s="25">
        <v>131</v>
      </c>
      <c r="G328" s="25">
        <v>27313</v>
      </c>
      <c r="H328" s="25">
        <f t="shared" si="31"/>
        <v>81131</v>
      </c>
      <c r="I328" s="21">
        <f t="shared" si="32"/>
        <v>0.44417053900481934</v>
      </c>
      <c r="J328" s="21">
        <f t="shared" si="33"/>
        <v>0.21650170711565248</v>
      </c>
      <c r="K328" s="21">
        <f t="shared" si="34"/>
        <v>0.0010600140513490528</v>
      </c>
      <c r="L328" s="21">
        <f t="shared" si="35"/>
        <v>0.0016146725665898362</v>
      </c>
      <c r="M328" s="21">
        <f t="shared" si="30"/>
        <v>0.3366530672615893</v>
      </c>
      <c r="N328" s="25"/>
      <c r="P328" s="22"/>
    </row>
    <row r="329" spans="1:16" ht="12">
      <c r="A329" s="24">
        <v>41106</v>
      </c>
      <c r="B329" s="258"/>
      <c r="C329" s="25">
        <v>36017</v>
      </c>
      <c r="D329" s="25">
        <v>17557</v>
      </c>
      <c r="E329" s="25">
        <v>86</v>
      </c>
      <c r="F329" s="25">
        <v>128</v>
      </c>
      <c r="G329" s="25">
        <v>27255</v>
      </c>
      <c r="H329" s="25">
        <f t="shared" si="31"/>
        <v>81043</v>
      </c>
      <c r="I329" s="21">
        <f t="shared" si="32"/>
        <v>0.4444183951729329</v>
      </c>
      <c r="J329" s="21">
        <f t="shared" si="33"/>
        <v>0.21663808101871845</v>
      </c>
      <c r="K329" s="21">
        <f t="shared" si="34"/>
        <v>0.0010611650605234259</v>
      </c>
      <c r="L329" s="21">
        <f t="shared" si="35"/>
        <v>0.0015794084621744012</v>
      </c>
      <c r="M329" s="21">
        <f t="shared" si="30"/>
        <v>0.3363029502856508</v>
      </c>
      <c r="N329" s="25"/>
      <c r="P329" s="22"/>
    </row>
    <row r="330" spans="1:16" ht="12">
      <c r="A330" s="24">
        <v>41103</v>
      </c>
      <c r="B330" s="258"/>
      <c r="C330" s="25">
        <v>36005</v>
      </c>
      <c r="D330" s="25">
        <v>17556</v>
      </c>
      <c r="E330" s="25">
        <v>86</v>
      </c>
      <c r="F330" s="25">
        <v>126</v>
      </c>
      <c r="G330" s="25">
        <v>27245</v>
      </c>
      <c r="H330" s="25">
        <f t="shared" si="31"/>
        <v>81018</v>
      </c>
      <c r="I330" s="21">
        <f t="shared" si="32"/>
        <v>0.4444074156360315</v>
      </c>
      <c r="J330" s="21">
        <f t="shared" si="33"/>
        <v>0.21669258683255574</v>
      </c>
      <c r="K330" s="21">
        <f t="shared" si="34"/>
        <v>0.0010614925078377645</v>
      </c>
      <c r="L330" s="21">
        <f t="shared" si="35"/>
        <v>0.0015552099533437014</v>
      </c>
      <c r="M330" s="21">
        <f t="shared" si="30"/>
        <v>0.3362832950702313</v>
      </c>
      <c r="N330" s="25"/>
      <c r="P330" s="22"/>
    </row>
    <row r="331" spans="1:16" ht="12">
      <c r="A331" s="24">
        <v>41096</v>
      </c>
      <c r="B331" s="258"/>
      <c r="C331" s="25">
        <v>35973</v>
      </c>
      <c r="D331" s="25">
        <v>17534</v>
      </c>
      <c r="E331" s="25">
        <v>85</v>
      </c>
      <c r="F331" s="25">
        <v>128</v>
      </c>
      <c r="G331" s="25">
        <v>27185</v>
      </c>
      <c r="H331" s="25">
        <f t="shared" si="31"/>
        <v>80905</v>
      </c>
      <c r="I331" s="21">
        <f t="shared" si="32"/>
        <v>0.4446325937828317</v>
      </c>
      <c r="J331" s="21">
        <f t="shared" si="33"/>
        <v>0.2167233174711081</v>
      </c>
      <c r="K331" s="21">
        <f t="shared" si="34"/>
        <v>0.001050614918731846</v>
      </c>
      <c r="L331" s="21">
        <f t="shared" si="35"/>
        <v>0.001582102465855015</v>
      </c>
      <c r="M331" s="21">
        <f t="shared" si="30"/>
        <v>0.33601137136147335</v>
      </c>
      <c r="N331" s="25"/>
      <c r="P331" s="22"/>
    </row>
    <row r="332" spans="1:16" ht="12">
      <c r="A332" s="24">
        <v>41089</v>
      </c>
      <c r="B332" s="258"/>
      <c r="C332" s="25">
        <v>35998</v>
      </c>
      <c r="D332" s="25">
        <v>17541</v>
      </c>
      <c r="E332" s="25">
        <v>85</v>
      </c>
      <c r="F332" s="25">
        <v>127</v>
      </c>
      <c r="G332" s="25">
        <v>27169</v>
      </c>
      <c r="H332" s="25">
        <f t="shared" si="31"/>
        <v>80920</v>
      </c>
      <c r="I332" s="21">
        <f t="shared" si="32"/>
        <v>0.4448591201186357</v>
      </c>
      <c r="J332" s="21">
        <f t="shared" si="33"/>
        <v>0.21676964903608503</v>
      </c>
      <c r="K332" s="21">
        <f t="shared" si="34"/>
        <v>0.0010504201680672268</v>
      </c>
      <c r="L332" s="21">
        <f t="shared" si="35"/>
        <v>0.001569451309935739</v>
      </c>
      <c r="M332" s="21">
        <f t="shared" si="30"/>
        <v>0.33575135936727635</v>
      </c>
      <c r="N332" s="25"/>
      <c r="P332" s="22"/>
    </row>
    <row r="333" spans="1:16" ht="12">
      <c r="A333" s="24">
        <v>41082</v>
      </c>
      <c r="B333" s="258"/>
      <c r="C333" s="25">
        <v>35957</v>
      </c>
      <c r="D333" s="25">
        <v>17529</v>
      </c>
      <c r="E333" s="25">
        <v>85</v>
      </c>
      <c r="F333" s="25">
        <v>130</v>
      </c>
      <c r="G333" s="25">
        <v>27074</v>
      </c>
      <c r="H333" s="25">
        <f t="shared" si="31"/>
        <v>80775</v>
      </c>
      <c r="I333" s="21">
        <f t="shared" si="32"/>
        <v>0.4451501083255958</v>
      </c>
      <c r="J333" s="21">
        <f t="shared" si="33"/>
        <v>0.21701021355617456</v>
      </c>
      <c r="K333" s="21">
        <f t="shared" si="34"/>
        <v>0.0010523057876818322</v>
      </c>
      <c r="L333" s="21">
        <f t="shared" si="35"/>
        <v>0.0016094088517486847</v>
      </c>
      <c r="M333" s="21">
        <f t="shared" si="30"/>
        <v>0.33517796347879913</v>
      </c>
      <c r="N333" s="25"/>
      <c r="P333" s="22"/>
    </row>
    <row r="334" spans="1:16" ht="12">
      <c r="A334" s="24">
        <v>41079</v>
      </c>
      <c r="B334" s="258" t="s">
        <v>266</v>
      </c>
      <c r="C334" s="25">
        <v>35849</v>
      </c>
      <c r="D334" s="25">
        <v>17476</v>
      </c>
      <c r="E334" s="25">
        <v>84</v>
      </c>
      <c r="F334" s="25">
        <v>128</v>
      </c>
      <c r="G334" s="25">
        <v>26870</v>
      </c>
      <c r="H334" s="25">
        <f t="shared" si="31"/>
        <v>80407</v>
      </c>
      <c r="I334" s="21">
        <f t="shared" si="32"/>
        <v>0.4458442672901613</v>
      </c>
      <c r="J334" s="21">
        <f t="shared" si="33"/>
        <v>0.21734426107179722</v>
      </c>
      <c r="K334" s="21">
        <f t="shared" si="34"/>
        <v>0.0010446851642269951</v>
      </c>
      <c r="L334" s="21">
        <f t="shared" si="35"/>
        <v>0.0015919012026316117</v>
      </c>
      <c r="M334" s="21">
        <f t="shared" si="30"/>
        <v>0.33417488527118283</v>
      </c>
      <c r="N334" s="25"/>
      <c r="P334" s="22"/>
    </row>
    <row r="335" spans="1:16" ht="12">
      <c r="A335" s="24">
        <v>41064</v>
      </c>
      <c r="B335" s="258" t="s">
        <v>274</v>
      </c>
      <c r="C335" s="25">
        <v>35420</v>
      </c>
      <c r="D335" s="25">
        <v>17604</v>
      </c>
      <c r="E335" s="25">
        <v>89</v>
      </c>
      <c r="F335" s="25">
        <v>128</v>
      </c>
      <c r="G335" s="25">
        <v>27186</v>
      </c>
      <c r="H335" s="25">
        <f t="shared" si="31"/>
        <v>80427</v>
      </c>
      <c r="I335" s="21">
        <f t="shared" si="32"/>
        <v>0.4403993683713181</v>
      </c>
      <c r="J335" s="21">
        <f t="shared" si="33"/>
        <v>0.21888171882576746</v>
      </c>
      <c r="K335" s="21">
        <f t="shared" si="34"/>
        <v>0.001106593556890099</v>
      </c>
      <c r="L335" s="21">
        <f t="shared" si="35"/>
        <v>0.0015915053402464348</v>
      </c>
      <c r="M335" s="21">
        <f t="shared" si="30"/>
        <v>0.33802081390577793</v>
      </c>
      <c r="N335" s="25"/>
      <c r="P335" s="22"/>
    </row>
    <row r="336" spans="1:16" ht="12">
      <c r="A336" s="24">
        <v>41062</v>
      </c>
      <c r="B336" s="258"/>
      <c r="C336" s="25">
        <v>35355</v>
      </c>
      <c r="D336" s="25">
        <v>17623</v>
      </c>
      <c r="E336" s="25">
        <v>89</v>
      </c>
      <c r="F336" s="25">
        <v>128</v>
      </c>
      <c r="G336" s="25">
        <v>27220</v>
      </c>
      <c r="H336" s="25">
        <f t="shared" si="31"/>
        <v>80415</v>
      </c>
      <c r="I336" s="21">
        <f t="shared" si="32"/>
        <v>0.4396567804514083</v>
      </c>
      <c r="J336" s="21">
        <f t="shared" si="33"/>
        <v>0.2191506559721445</v>
      </c>
      <c r="K336" s="21">
        <f t="shared" si="34"/>
        <v>0.00110675868929926</v>
      </c>
      <c r="L336" s="21">
        <f t="shared" si="35"/>
        <v>0.0015917428340483741</v>
      </c>
      <c r="M336" s="21">
        <f t="shared" si="30"/>
        <v>0.33849406205309956</v>
      </c>
      <c r="N336" s="25"/>
      <c r="P336" s="22"/>
    </row>
    <row r="337" spans="1:16" ht="12">
      <c r="A337" s="24">
        <v>41060</v>
      </c>
      <c r="B337" s="258"/>
      <c r="C337" s="25">
        <v>35318</v>
      </c>
      <c r="D337" s="25">
        <v>17639</v>
      </c>
      <c r="E337" s="25">
        <v>90</v>
      </c>
      <c r="F337" s="25">
        <v>128</v>
      </c>
      <c r="G337" s="25">
        <v>27237</v>
      </c>
      <c r="H337" s="25">
        <f t="shared" si="31"/>
        <v>80412</v>
      </c>
      <c r="I337" s="21">
        <f t="shared" si="32"/>
        <v>0.43921305277819234</v>
      </c>
      <c r="J337" s="21">
        <f t="shared" si="33"/>
        <v>0.21935780729244392</v>
      </c>
      <c r="K337" s="21">
        <f t="shared" si="34"/>
        <v>0.0011192359349350843</v>
      </c>
      <c r="L337" s="21">
        <f t="shared" si="35"/>
        <v>0.0015918022185743422</v>
      </c>
      <c r="M337" s="21">
        <f t="shared" si="30"/>
        <v>0.3387181017758544</v>
      </c>
      <c r="N337" s="25"/>
      <c r="P337" s="22"/>
    </row>
    <row r="338" spans="1:16" ht="12">
      <c r="A338" s="24">
        <v>41055</v>
      </c>
      <c r="B338" s="258" t="s">
        <v>206</v>
      </c>
      <c r="C338" s="25">
        <v>35309</v>
      </c>
      <c r="D338" s="25">
        <v>17648</v>
      </c>
      <c r="E338" s="25">
        <v>89</v>
      </c>
      <c r="F338" s="25">
        <v>128</v>
      </c>
      <c r="G338" s="25">
        <v>27247</v>
      </c>
      <c r="H338" s="25">
        <f t="shared" si="31"/>
        <v>80421</v>
      </c>
      <c r="I338" s="21">
        <f t="shared" si="32"/>
        <v>0.4390519889083697</v>
      </c>
      <c r="J338" s="21">
        <f t="shared" si="33"/>
        <v>0.21944516979395928</v>
      </c>
      <c r="K338" s="21">
        <f t="shared" si="34"/>
        <v>0.0011066761169346315</v>
      </c>
      <c r="L338" s="21">
        <f t="shared" si="35"/>
        <v>0.0015916240782880094</v>
      </c>
      <c r="M338" s="21">
        <f t="shared" si="30"/>
        <v>0.33880454110244834</v>
      </c>
      <c r="N338" s="25"/>
      <c r="P338" s="22"/>
    </row>
    <row r="339" spans="1:16" ht="12">
      <c r="A339" s="24">
        <v>41053</v>
      </c>
      <c r="B339" s="258"/>
      <c r="C339" s="25">
        <v>35300</v>
      </c>
      <c r="D339" s="25">
        <v>17647</v>
      </c>
      <c r="E339" s="25">
        <v>89</v>
      </c>
      <c r="F339" s="25">
        <v>128</v>
      </c>
      <c r="G339" s="25">
        <v>27233</v>
      </c>
      <c r="H339" s="25">
        <f t="shared" si="31"/>
        <v>80397</v>
      </c>
      <c r="I339" s="21">
        <f t="shared" si="32"/>
        <v>0.4390711096185181</v>
      </c>
      <c r="J339" s="21">
        <f t="shared" si="33"/>
        <v>0.219498239984079</v>
      </c>
      <c r="K339" s="21">
        <f t="shared" si="34"/>
        <v>0.0011070064803413062</v>
      </c>
      <c r="L339" s="21">
        <f t="shared" si="35"/>
        <v>0.0015920992076818787</v>
      </c>
      <c r="M339" s="21">
        <f t="shared" si="30"/>
        <v>0.3387315447093797</v>
      </c>
      <c r="N339" s="25"/>
      <c r="P339" s="22"/>
    </row>
    <row r="340" spans="1:16" ht="12">
      <c r="A340" s="24">
        <v>41052</v>
      </c>
      <c r="B340" s="258"/>
      <c r="C340" s="25">
        <v>35297</v>
      </c>
      <c r="D340" s="25">
        <v>17647</v>
      </c>
      <c r="E340" s="25">
        <v>89</v>
      </c>
      <c r="F340" s="25">
        <v>128</v>
      </c>
      <c r="G340" s="25">
        <v>27243</v>
      </c>
      <c r="H340" s="25">
        <f t="shared" si="31"/>
        <v>80404</v>
      </c>
      <c r="I340" s="21">
        <f t="shared" si="32"/>
        <v>0.4389955723595841</v>
      </c>
      <c r="J340" s="21">
        <f t="shared" si="33"/>
        <v>0.2194791303915228</v>
      </c>
      <c r="K340" s="21">
        <f t="shared" si="34"/>
        <v>0.0011069101039749266</v>
      </c>
      <c r="L340" s="21">
        <f t="shared" si="35"/>
        <v>0.0015919605989751754</v>
      </c>
      <c r="M340" s="21">
        <f t="shared" si="30"/>
        <v>0.33882642654594297</v>
      </c>
      <c r="N340" s="25"/>
      <c r="P340" s="22"/>
    </row>
    <row r="341" spans="1:16" ht="12">
      <c r="A341" s="24">
        <v>41047</v>
      </c>
      <c r="B341" s="258"/>
      <c r="C341" s="25">
        <v>35262</v>
      </c>
      <c r="D341" s="25">
        <v>17648</v>
      </c>
      <c r="E341" s="25">
        <v>88</v>
      </c>
      <c r="F341" s="25">
        <v>128</v>
      </c>
      <c r="G341" s="25">
        <v>27230</v>
      </c>
      <c r="H341" s="25">
        <f t="shared" si="31"/>
        <v>80356</v>
      </c>
      <c r="I341" s="21">
        <f t="shared" si="32"/>
        <v>0.43882224102742795</v>
      </c>
      <c r="J341" s="21">
        <f t="shared" si="33"/>
        <v>0.21962267907810246</v>
      </c>
      <c r="K341" s="21">
        <f t="shared" si="34"/>
        <v>0.0010951266862462045</v>
      </c>
      <c r="L341" s="21">
        <f t="shared" si="35"/>
        <v>0.0015929115436308428</v>
      </c>
      <c r="M341" s="21">
        <f t="shared" si="30"/>
        <v>0.3388670416645926</v>
      </c>
      <c r="N341" s="25"/>
      <c r="P341" s="22"/>
    </row>
    <row r="342" spans="1:16" ht="12">
      <c r="A342" s="24">
        <v>41040</v>
      </c>
      <c r="B342" s="258"/>
      <c r="C342" s="25">
        <v>35334</v>
      </c>
      <c r="D342" s="25">
        <v>17714</v>
      </c>
      <c r="E342" s="25">
        <v>88</v>
      </c>
      <c r="F342" s="25">
        <v>130</v>
      </c>
      <c r="G342" s="25">
        <v>27382</v>
      </c>
      <c r="H342" s="25">
        <f t="shared" si="31"/>
        <v>80648</v>
      </c>
      <c r="I342" s="21">
        <f t="shared" si="32"/>
        <v>0.43812617795853587</v>
      </c>
      <c r="J342" s="21">
        <f t="shared" si="33"/>
        <v>0.21964586846543002</v>
      </c>
      <c r="K342" s="21">
        <f t="shared" si="34"/>
        <v>0.001091161591111993</v>
      </c>
      <c r="L342" s="21">
        <f t="shared" si="35"/>
        <v>0.001611943259597262</v>
      </c>
      <c r="M342" s="21">
        <f t="shared" si="30"/>
        <v>0.33952484872532485</v>
      </c>
      <c r="N342" s="25"/>
      <c r="P342" s="22"/>
    </row>
    <row r="343" spans="1:16" ht="12">
      <c r="A343" s="24">
        <v>41037</v>
      </c>
      <c r="B343" s="258" t="s">
        <v>260</v>
      </c>
      <c r="C343" s="25">
        <v>35423</v>
      </c>
      <c r="D343" s="25">
        <v>17750</v>
      </c>
      <c r="E343" s="25">
        <v>90</v>
      </c>
      <c r="F343" s="25">
        <v>131</v>
      </c>
      <c r="G343" s="25">
        <v>27455</v>
      </c>
      <c r="H343" s="25">
        <f t="shared" si="31"/>
        <v>80849</v>
      </c>
      <c r="I343" s="21">
        <f t="shared" si="32"/>
        <v>0.4381377629902658</v>
      </c>
      <c r="J343" s="21">
        <f t="shared" si="33"/>
        <v>0.21954507786119803</v>
      </c>
      <c r="K343" s="21">
        <f t="shared" si="34"/>
        <v>0.0011131863102821309</v>
      </c>
      <c r="L343" s="21">
        <f t="shared" si="35"/>
        <v>0.001620304518299546</v>
      </c>
      <c r="M343" s="21">
        <f t="shared" si="30"/>
        <v>0.33958366831995446</v>
      </c>
      <c r="N343" s="25"/>
      <c r="P343" s="22"/>
    </row>
    <row r="344" spans="1:16" ht="12">
      <c r="A344" s="24">
        <v>41033</v>
      </c>
      <c r="B344" s="258"/>
      <c r="C344" s="25">
        <v>35429</v>
      </c>
      <c r="D344" s="25">
        <v>17764</v>
      </c>
      <c r="E344" s="25">
        <v>90</v>
      </c>
      <c r="F344" s="25">
        <v>131</v>
      </c>
      <c r="G344" s="25">
        <v>27477</v>
      </c>
      <c r="H344" s="25">
        <f t="shared" si="31"/>
        <v>80891</v>
      </c>
      <c r="I344" s="21">
        <f t="shared" si="32"/>
        <v>0.43798444820808247</v>
      </c>
      <c r="J344" s="21">
        <f t="shared" si="33"/>
        <v>0.21960415868267175</v>
      </c>
      <c r="K344" s="21">
        <f t="shared" si="34"/>
        <v>0.0011126083247827323</v>
      </c>
      <c r="L344" s="21">
        <f t="shared" si="35"/>
        <v>0.0016194632282948659</v>
      </c>
      <c r="M344" s="21">
        <f aca="true" t="shared" si="36" ref="M344:M374">G344/H344</f>
        <v>0.3396793215561682</v>
      </c>
      <c r="N344" s="25"/>
      <c r="P344" s="22"/>
    </row>
    <row r="345" spans="1:16" ht="12">
      <c r="A345" s="24">
        <v>41026</v>
      </c>
      <c r="B345" s="258"/>
      <c r="C345" s="25">
        <v>35426</v>
      </c>
      <c r="D345" s="25">
        <v>17766</v>
      </c>
      <c r="E345" s="25">
        <v>90</v>
      </c>
      <c r="F345" s="25">
        <v>131</v>
      </c>
      <c r="G345" s="25">
        <v>27475</v>
      </c>
      <c r="H345" s="25">
        <f aca="true" t="shared" si="37" ref="H345:H359">C345+D345+E345+F345+G345</f>
        <v>80888</v>
      </c>
      <c r="I345" s="21">
        <f aca="true" t="shared" si="38" ref="I345:I360">C345/H345</f>
        <v>0.4379636039956483</v>
      </c>
      <c r="J345" s="21">
        <f aca="true" t="shared" si="39" ref="J345:J374">D345/H345</f>
        <v>0.21963702897834042</v>
      </c>
      <c r="K345" s="21">
        <f aca="true" t="shared" si="40" ref="K345:K374">E345/H345</f>
        <v>0.001112649589555929</v>
      </c>
      <c r="L345" s="21">
        <f aca="true" t="shared" si="41" ref="L345:L374">F345/H345</f>
        <v>0.0016195232914647413</v>
      </c>
      <c r="M345" s="21">
        <f t="shared" si="36"/>
        <v>0.3396671941449906</v>
      </c>
      <c r="N345" s="25"/>
      <c r="P345" s="22"/>
    </row>
    <row r="346" spans="1:16" ht="12">
      <c r="A346" s="24">
        <v>41018</v>
      </c>
      <c r="B346" s="258"/>
      <c r="C346" s="25">
        <v>35393</v>
      </c>
      <c r="D346" s="25">
        <v>17760</v>
      </c>
      <c r="E346" s="25">
        <v>90</v>
      </c>
      <c r="F346" s="25">
        <v>130</v>
      </c>
      <c r="G346" s="25">
        <v>27471</v>
      </c>
      <c r="H346" s="25">
        <f t="shared" si="37"/>
        <v>80844</v>
      </c>
      <c r="I346" s="21">
        <f t="shared" si="38"/>
        <v>0.4377937756667161</v>
      </c>
      <c r="J346" s="21">
        <f t="shared" si="39"/>
        <v>0.21968235119489388</v>
      </c>
      <c r="K346" s="21">
        <f t="shared" si="40"/>
        <v>0.0011132551580822325</v>
      </c>
      <c r="L346" s="21">
        <f t="shared" si="41"/>
        <v>0.0016080352283410024</v>
      </c>
      <c r="M346" s="21">
        <f t="shared" si="36"/>
        <v>0.33980258275196673</v>
      </c>
      <c r="N346" s="25"/>
      <c r="P346" s="22"/>
    </row>
    <row r="347" spans="1:16" ht="12">
      <c r="A347" s="24">
        <v>41012</v>
      </c>
      <c r="B347" s="258"/>
      <c r="C347" s="25">
        <v>35385</v>
      </c>
      <c r="D347" s="25">
        <v>17761</v>
      </c>
      <c r="E347" s="25">
        <v>90</v>
      </c>
      <c r="F347" s="25">
        <v>129</v>
      </c>
      <c r="G347" s="25">
        <v>27463</v>
      </c>
      <c r="H347" s="25">
        <f t="shared" si="37"/>
        <v>80828</v>
      </c>
      <c r="I347" s="21">
        <f t="shared" si="38"/>
        <v>0.4377814618696491</v>
      </c>
      <c r="J347" s="21">
        <f t="shared" si="39"/>
        <v>0.2197382095313505</v>
      </c>
      <c r="K347" s="21">
        <f t="shared" si="40"/>
        <v>0.0011134755282822784</v>
      </c>
      <c r="L347" s="21">
        <f t="shared" si="41"/>
        <v>0.0015959815905379324</v>
      </c>
      <c r="M347" s="21">
        <f t="shared" si="36"/>
        <v>0.33977087148018015</v>
      </c>
      <c r="N347" s="25"/>
      <c r="P347" s="22"/>
    </row>
    <row r="348" spans="1:16" ht="12">
      <c r="A348" s="24">
        <v>41005</v>
      </c>
      <c r="B348" s="258"/>
      <c r="C348" s="25">
        <v>35434</v>
      </c>
      <c r="D348" s="25">
        <v>17757</v>
      </c>
      <c r="E348" s="25">
        <v>91</v>
      </c>
      <c r="F348" s="25">
        <v>130</v>
      </c>
      <c r="G348" s="25">
        <v>27485</v>
      </c>
      <c r="H348" s="25">
        <f t="shared" si="37"/>
        <v>80897</v>
      </c>
      <c r="I348" s="21">
        <f t="shared" si="38"/>
        <v>0.4380137705971791</v>
      </c>
      <c r="J348" s="21">
        <f t="shared" si="39"/>
        <v>0.2195013412116642</v>
      </c>
      <c r="K348" s="21">
        <f t="shared" si="40"/>
        <v>0.0011248872022448298</v>
      </c>
      <c r="L348" s="21">
        <f t="shared" si="41"/>
        <v>0.001606981717492614</v>
      </c>
      <c r="M348" s="21">
        <f t="shared" si="36"/>
        <v>0.3397530192714192</v>
      </c>
      <c r="N348" s="25"/>
      <c r="P348" s="22"/>
    </row>
    <row r="349" spans="1:16" ht="12">
      <c r="A349" s="24">
        <v>40998</v>
      </c>
      <c r="B349" s="258"/>
      <c r="C349" s="25">
        <v>35454</v>
      </c>
      <c r="D349" s="25">
        <v>17763</v>
      </c>
      <c r="E349" s="25">
        <v>91</v>
      </c>
      <c r="F349" s="25">
        <v>130</v>
      </c>
      <c r="G349" s="25">
        <v>27481</v>
      </c>
      <c r="H349" s="25">
        <f t="shared" si="37"/>
        <v>80919</v>
      </c>
      <c r="I349" s="21">
        <f t="shared" si="38"/>
        <v>0.43814184554925295</v>
      </c>
      <c r="J349" s="21">
        <f t="shared" si="39"/>
        <v>0.2195158121084047</v>
      </c>
      <c r="K349" s="21">
        <f t="shared" si="40"/>
        <v>0.0011245813714949517</v>
      </c>
      <c r="L349" s="21">
        <f t="shared" si="41"/>
        <v>0.0016065448164213597</v>
      </c>
      <c r="M349" s="21">
        <f t="shared" si="36"/>
        <v>0.339611216154426</v>
      </c>
      <c r="N349" s="25"/>
      <c r="P349" s="22"/>
    </row>
    <row r="350" spans="1:16" ht="12">
      <c r="A350" s="24">
        <v>40994</v>
      </c>
      <c r="B350" s="258"/>
      <c r="C350" s="25">
        <v>35490</v>
      </c>
      <c r="D350" s="25">
        <v>17766</v>
      </c>
      <c r="E350" s="25">
        <v>91</v>
      </c>
      <c r="F350" s="25">
        <v>131</v>
      </c>
      <c r="G350" s="25">
        <v>27492</v>
      </c>
      <c r="H350" s="25">
        <f t="shared" si="37"/>
        <v>80970</v>
      </c>
      <c r="I350" s="21">
        <f t="shared" si="38"/>
        <v>0.43831048536495</v>
      </c>
      <c r="J350" s="21">
        <f t="shared" si="39"/>
        <v>0.219414597999259</v>
      </c>
      <c r="K350" s="21">
        <f t="shared" si="40"/>
        <v>0.0011238730393973077</v>
      </c>
      <c r="L350" s="21">
        <f t="shared" si="41"/>
        <v>0.0016178831666049155</v>
      </c>
      <c r="M350" s="21">
        <f t="shared" si="36"/>
        <v>0.3395331604297888</v>
      </c>
      <c r="N350" s="25"/>
      <c r="P350" s="22"/>
    </row>
    <row r="351" spans="1:16" ht="12">
      <c r="A351" s="24">
        <v>40991</v>
      </c>
      <c r="B351" s="258"/>
      <c r="C351" s="25">
        <v>35599</v>
      </c>
      <c r="D351" s="25">
        <v>17806</v>
      </c>
      <c r="E351" s="25">
        <v>92</v>
      </c>
      <c r="F351" s="25">
        <v>131</v>
      </c>
      <c r="G351" s="25">
        <v>27553</v>
      </c>
      <c r="H351" s="25">
        <f t="shared" si="37"/>
        <v>81181</v>
      </c>
      <c r="I351" s="21">
        <f t="shared" si="38"/>
        <v>0.4385139379904165</v>
      </c>
      <c r="J351" s="21">
        <f t="shared" si="39"/>
        <v>0.21933703699141424</v>
      </c>
      <c r="K351" s="21">
        <f t="shared" si="40"/>
        <v>0.001133270100146586</v>
      </c>
      <c r="L351" s="21">
        <f t="shared" si="41"/>
        <v>0.0016136780773826388</v>
      </c>
      <c r="M351" s="21">
        <f t="shared" si="36"/>
        <v>0.33940207684064005</v>
      </c>
      <c r="N351" s="25"/>
      <c r="P351" s="22"/>
    </row>
    <row r="352" spans="1:16" ht="12">
      <c r="A352" s="24">
        <v>40990</v>
      </c>
      <c r="B352" s="258"/>
      <c r="C352" s="25">
        <v>36050</v>
      </c>
      <c r="D352" s="25">
        <v>17995</v>
      </c>
      <c r="E352" s="25">
        <v>95</v>
      </c>
      <c r="F352" s="25">
        <v>137</v>
      </c>
      <c r="G352" s="25">
        <v>28094</v>
      </c>
      <c r="H352" s="25">
        <f t="shared" si="37"/>
        <v>82371</v>
      </c>
      <c r="I352" s="21">
        <f t="shared" si="38"/>
        <v>0.4376540287237013</v>
      </c>
      <c r="J352" s="21">
        <f t="shared" si="39"/>
        <v>0.21846280851270472</v>
      </c>
      <c r="K352" s="21">
        <f t="shared" si="40"/>
        <v>0.0011533185222954681</v>
      </c>
      <c r="L352" s="21">
        <f t="shared" si="41"/>
        <v>0.0016632067110997802</v>
      </c>
      <c r="M352" s="21">
        <f t="shared" si="36"/>
        <v>0.3410666375301987</v>
      </c>
      <c r="N352" s="25"/>
      <c r="P352" s="22"/>
    </row>
    <row r="353" spans="1:16" ht="12">
      <c r="A353" s="24">
        <v>40989</v>
      </c>
      <c r="B353" s="258"/>
      <c r="C353" s="25">
        <v>36171</v>
      </c>
      <c r="D353" s="25">
        <v>18061</v>
      </c>
      <c r="E353" s="25">
        <v>95</v>
      </c>
      <c r="F353" s="25">
        <v>137</v>
      </c>
      <c r="G353" s="25">
        <v>28245</v>
      </c>
      <c r="H353" s="25">
        <f t="shared" si="37"/>
        <v>82709</v>
      </c>
      <c r="I353" s="21">
        <f t="shared" si="38"/>
        <v>0.43732846485872157</v>
      </c>
      <c r="J353" s="21">
        <f t="shared" si="39"/>
        <v>0.21836801315455392</v>
      </c>
      <c r="K353" s="21">
        <f t="shared" si="40"/>
        <v>0.0011486053512918789</v>
      </c>
      <c r="L353" s="21">
        <f t="shared" si="41"/>
        <v>0.0016564098223893408</v>
      </c>
      <c r="M353" s="21">
        <f t="shared" si="36"/>
        <v>0.34149850681304333</v>
      </c>
      <c r="N353" s="25"/>
      <c r="P353" s="22"/>
    </row>
    <row r="354" spans="1:16" ht="12">
      <c r="A354" s="24">
        <v>40988</v>
      </c>
      <c r="B354" s="258"/>
      <c r="C354" s="25">
        <v>36384</v>
      </c>
      <c r="D354" s="25">
        <v>18143</v>
      </c>
      <c r="E354" s="25">
        <v>96</v>
      </c>
      <c r="F354" s="25">
        <v>139</v>
      </c>
      <c r="G354" s="25">
        <v>28445</v>
      </c>
      <c r="H354" s="25">
        <f t="shared" si="37"/>
        <v>83207</v>
      </c>
      <c r="I354" s="21">
        <f t="shared" si="38"/>
        <v>0.43727090268847574</v>
      </c>
      <c r="J354" s="21">
        <f t="shared" si="39"/>
        <v>0.21804655858281155</v>
      </c>
      <c r="K354" s="21">
        <f t="shared" si="40"/>
        <v>0.0011537490836107539</v>
      </c>
      <c r="L354" s="21">
        <f t="shared" si="41"/>
        <v>0.0016705325273114041</v>
      </c>
      <c r="M354" s="21">
        <f t="shared" si="36"/>
        <v>0.34185825711779055</v>
      </c>
      <c r="N354" s="25"/>
      <c r="P354" s="22"/>
    </row>
    <row r="355" spans="1:16" ht="12">
      <c r="A355" s="24">
        <v>40987</v>
      </c>
      <c r="B355" s="258"/>
      <c r="C355" s="25">
        <v>36606</v>
      </c>
      <c r="D355" s="25">
        <v>18222</v>
      </c>
      <c r="E355" s="25">
        <v>97</v>
      </c>
      <c r="F355" s="25">
        <v>141</v>
      </c>
      <c r="G355" s="25">
        <v>28667</v>
      </c>
      <c r="H355" s="25">
        <f t="shared" si="37"/>
        <v>83733</v>
      </c>
      <c r="I355" s="21">
        <f t="shared" si="38"/>
        <v>0.4371753072265415</v>
      </c>
      <c r="J355" s="21">
        <f t="shared" si="39"/>
        <v>0.2176202930744151</v>
      </c>
      <c r="K355" s="21">
        <f t="shared" si="40"/>
        <v>0.0011584441020863936</v>
      </c>
      <c r="L355" s="21">
        <f t="shared" si="41"/>
        <v>0.0016839239009709434</v>
      </c>
      <c r="M355" s="21">
        <f t="shared" si="36"/>
        <v>0.34236203169598606</v>
      </c>
      <c r="N355" s="25"/>
      <c r="P355" s="22"/>
    </row>
    <row r="356" spans="1:16" ht="12">
      <c r="A356" s="24">
        <v>40984</v>
      </c>
      <c r="B356" s="258"/>
      <c r="C356" s="25">
        <v>36783</v>
      </c>
      <c r="D356" s="25">
        <v>18309</v>
      </c>
      <c r="E356" s="25">
        <v>98</v>
      </c>
      <c r="F356" s="25">
        <v>144</v>
      </c>
      <c r="G356" s="25">
        <v>28896</v>
      </c>
      <c r="H356" s="25">
        <f t="shared" si="37"/>
        <v>84230</v>
      </c>
      <c r="I356" s="21">
        <f t="shared" si="38"/>
        <v>0.43669713878665556</v>
      </c>
      <c r="J356" s="21">
        <f t="shared" si="39"/>
        <v>0.21736910839368395</v>
      </c>
      <c r="K356" s="21">
        <f t="shared" si="40"/>
        <v>0.0011634809450314614</v>
      </c>
      <c r="L356" s="21">
        <f t="shared" si="41"/>
        <v>0.0017096046539237801</v>
      </c>
      <c r="M356" s="21">
        <f t="shared" si="36"/>
        <v>0.3430606672207052</v>
      </c>
      <c r="N356" s="25"/>
      <c r="P356" s="22"/>
    </row>
    <row r="357" spans="1:16" ht="12">
      <c r="A357" s="24">
        <v>40982</v>
      </c>
      <c r="B357" s="258"/>
      <c r="C357" s="25">
        <v>36889</v>
      </c>
      <c r="D357" s="25">
        <v>18350</v>
      </c>
      <c r="E357" s="25">
        <v>99</v>
      </c>
      <c r="F357" s="25">
        <v>144</v>
      </c>
      <c r="G357" s="25">
        <v>29011</v>
      </c>
      <c r="H357" s="25">
        <f t="shared" si="37"/>
        <v>84493</v>
      </c>
      <c r="I357" s="21">
        <f t="shared" si="38"/>
        <v>0.4365923804338821</v>
      </c>
      <c r="J357" s="21">
        <f t="shared" si="39"/>
        <v>0.21717775437018452</v>
      </c>
      <c r="K357" s="21">
        <f t="shared" si="40"/>
        <v>0.0011716946966020853</v>
      </c>
      <c r="L357" s="21">
        <f t="shared" si="41"/>
        <v>0.0017042831950575788</v>
      </c>
      <c r="M357" s="21">
        <f t="shared" si="36"/>
        <v>0.34335388730427374</v>
      </c>
      <c r="N357" s="25"/>
      <c r="P357" s="22"/>
    </row>
    <row r="358" spans="1:16" ht="12">
      <c r="A358" s="24">
        <v>40981</v>
      </c>
      <c r="B358" s="258"/>
      <c r="C358" s="25">
        <v>36994</v>
      </c>
      <c r="D358" s="25">
        <v>18388</v>
      </c>
      <c r="E358" s="25">
        <v>99</v>
      </c>
      <c r="F358" s="25">
        <v>146</v>
      </c>
      <c r="G358" s="25">
        <v>29141</v>
      </c>
      <c r="H358" s="25">
        <f t="shared" si="37"/>
        <v>84768</v>
      </c>
      <c r="I358" s="21">
        <f t="shared" si="38"/>
        <v>0.43641468478671197</v>
      </c>
      <c r="J358" s="21">
        <f t="shared" si="39"/>
        <v>0.2169214798036995</v>
      </c>
      <c r="K358" s="21">
        <f t="shared" si="40"/>
        <v>0.001167893544733862</v>
      </c>
      <c r="L358" s="21">
        <f t="shared" si="41"/>
        <v>0.0017223480558701397</v>
      </c>
      <c r="M358" s="21">
        <f t="shared" si="36"/>
        <v>0.34377359380898453</v>
      </c>
      <c r="N358" s="25"/>
      <c r="P358" s="22"/>
    </row>
    <row r="359" spans="1:16" ht="12">
      <c r="A359" s="24">
        <v>40980</v>
      </c>
      <c r="B359" s="258"/>
      <c r="C359" s="25">
        <v>37104</v>
      </c>
      <c r="D359" s="25">
        <v>18445</v>
      </c>
      <c r="E359" s="25">
        <v>99</v>
      </c>
      <c r="F359" s="25">
        <v>148</v>
      </c>
      <c r="G359" s="25">
        <v>29261</v>
      </c>
      <c r="H359" s="25">
        <f t="shared" si="37"/>
        <v>85057</v>
      </c>
      <c r="I359" s="21">
        <f t="shared" si="38"/>
        <v>0.4362251196256628</v>
      </c>
      <c r="J359" s="21">
        <f t="shared" si="39"/>
        <v>0.21685457986996956</v>
      </c>
      <c r="K359" s="21">
        <f t="shared" si="40"/>
        <v>0.0011639253676946047</v>
      </c>
      <c r="L359" s="21">
        <f t="shared" si="41"/>
        <v>0.0017400096405939547</v>
      </c>
      <c r="M359" s="21">
        <f t="shared" si="36"/>
        <v>0.3440163654960791</v>
      </c>
      <c r="N359" s="25"/>
      <c r="P359" s="22"/>
    </row>
    <row r="360" spans="1:16" ht="12">
      <c r="A360" s="24">
        <v>40977</v>
      </c>
      <c r="B360" s="258"/>
      <c r="C360" s="25">
        <v>37260</v>
      </c>
      <c r="D360" s="25">
        <v>18504</v>
      </c>
      <c r="E360" s="25">
        <v>99</v>
      </c>
      <c r="F360" s="25">
        <v>148</v>
      </c>
      <c r="G360" s="25">
        <v>29406</v>
      </c>
      <c r="H360" s="25">
        <v>85417</v>
      </c>
      <c r="I360" s="21">
        <f t="shared" si="38"/>
        <v>0.43621293185197324</v>
      </c>
      <c r="J360" s="21">
        <f t="shared" si="39"/>
        <v>0.21663134973131812</v>
      </c>
      <c r="K360" s="21">
        <f t="shared" si="40"/>
        <v>0.0011590198672395424</v>
      </c>
      <c r="L360" s="21">
        <f t="shared" si="41"/>
        <v>0.0017326761651661848</v>
      </c>
      <c r="M360" s="21">
        <f t="shared" si="36"/>
        <v>0.34426402238430287</v>
      </c>
      <c r="N360" s="25"/>
      <c r="P360" s="22"/>
    </row>
    <row r="361" spans="1:16" ht="12">
      <c r="A361" s="24">
        <v>40976</v>
      </c>
      <c r="B361" s="199"/>
      <c r="C361" s="25">
        <v>37479</v>
      </c>
      <c r="D361" s="25">
        <v>18575</v>
      </c>
      <c r="E361" s="25">
        <v>100</v>
      </c>
      <c r="F361" s="25">
        <v>150</v>
      </c>
      <c r="G361" s="25">
        <v>29558</v>
      </c>
      <c r="H361" s="25">
        <v>85862</v>
      </c>
      <c r="I361" s="21">
        <v>0.4362</v>
      </c>
      <c r="J361" s="21">
        <f t="shared" si="39"/>
        <v>0.21633551512892782</v>
      </c>
      <c r="K361" s="21">
        <f t="shared" si="40"/>
        <v>0.0011646595700076868</v>
      </c>
      <c r="L361" s="21">
        <f t="shared" si="41"/>
        <v>0.0017469893550115302</v>
      </c>
      <c r="M361" s="21">
        <f t="shared" si="36"/>
        <v>0.344250075702872</v>
      </c>
      <c r="N361" s="25"/>
      <c r="P361" s="22"/>
    </row>
    <row r="362" spans="1:16" ht="12">
      <c r="A362" s="24">
        <v>40975</v>
      </c>
      <c r="B362" s="199"/>
      <c r="C362" s="25">
        <v>37785</v>
      </c>
      <c r="D362" s="25">
        <v>18677</v>
      </c>
      <c r="E362" s="25">
        <v>104</v>
      </c>
      <c r="F362" s="25">
        <v>152</v>
      </c>
      <c r="G362" s="25">
        <v>29902</v>
      </c>
      <c r="H362" s="25">
        <v>86620</v>
      </c>
      <c r="I362" s="21">
        <f aca="true" t="shared" si="42" ref="I362:I374">C362/H362</f>
        <v>0.43621565458323713</v>
      </c>
      <c r="J362" s="21">
        <f t="shared" si="39"/>
        <v>0.21561994920341723</v>
      </c>
      <c r="K362" s="21">
        <f t="shared" si="40"/>
        <v>0.0012006465019625953</v>
      </c>
      <c r="L362" s="21">
        <f t="shared" si="41"/>
        <v>0.001754791041329947</v>
      </c>
      <c r="M362" s="21">
        <f t="shared" si="36"/>
        <v>0.3452089586700531</v>
      </c>
      <c r="N362" s="25"/>
      <c r="P362" s="22"/>
    </row>
    <row r="363" spans="1:16" ht="12">
      <c r="A363" s="24">
        <v>40974</v>
      </c>
      <c r="B363" s="199"/>
      <c r="C363" s="25">
        <v>38310</v>
      </c>
      <c r="D363" s="25">
        <v>18901</v>
      </c>
      <c r="E363" s="25">
        <v>104</v>
      </c>
      <c r="F363" s="25">
        <v>158</v>
      </c>
      <c r="G363" s="25">
        <v>30575</v>
      </c>
      <c r="H363" s="25">
        <f aca="true" t="shared" si="43" ref="H363:H380">C363+D363+E363+F363+G363</f>
        <v>88048</v>
      </c>
      <c r="I363" s="21">
        <f t="shared" si="42"/>
        <v>0.4351035798655279</v>
      </c>
      <c r="J363" s="21">
        <f t="shared" si="39"/>
        <v>0.21466699981828094</v>
      </c>
      <c r="K363" s="21">
        <f t="shared" si="40"/>
        <v>0.0011811739051426494</v>
      </c>
      <c r="L363" s="21">
        <f t="shared" si="41"/>
        <v>0.001794475740505179</v>
      </c>
      <c r="M363" s="21">
        <f t="shared" si="36"/>
        <v>0.34725377067054336</v>
      </c>
      <c r="N363" s="25"/>
      <c r="P363" s="22"/>
    </row>
    <row r="364" spans="1:16" ht="12">
      <c r="A364" s="24">
        <v>40973</v>
      </c>
      <c r="B364" s="199"/>
      <c r="C364" s="25">
        <v>38562</v>
      </c>
      <c r="D364" s="25">
        <v>19011</v>
      </c>
      <c r="E364" s="25">
        <v>105</v>
      </c>
      <c r="F364" s="25">
        <v>161</v>
      </c>
      <c r="G364" s="25">
        <v>30894</v>
      </c>
      <c r="H364" s="25">
        <f t="shared" si="43"/>
        <v>88733</v>
      </c>
      <c r="I364" s="21">
        <f t="shared" si="42"/>
        <v>0.4345846528349092</v>
      </c>
      <c r="J364" s="21">
        <f t="shared" si="39"/>
        <v>0.2142494900431632</v>
      </c>
      <c r="K364" s="21">
        <f t="shared" si="40"/>
        <v>0.001183325256668883</v>
      </c>
      <c r="L364" s="21">
        <f t="shared" si="41"/>
        <v>0.0018144320602256207</v>
      </c>
      <c r="M364" s="21">
        <f t="shared" si="36"/>
        <v>0.3481680998050331</v>
      </c>
      <c r="N364" s="25"/>
      <c r="P364" s="22"/>
    </row>
    <row r="365" spans="1:16" ht="12">
      <c r="A365" s="24">
        <v>40970</v>
      </c>
      <c r="B365" s="199"/>
      <c r="C365" s="25">
        <v>38607</v>
      </c>
      <c r="D365" s="25">
        <v>19033</v>
      </c>
      <c r="E365" s="25">
        <v>105</v>
      </c>
      <c r="F365" s="25">
        <v>161</v>
      </c>
      <c r="G365" s="25">
        <v>30914</v>
      </c>
      <c r="H365" s="25">
        <f t="shared" si="43"/>
        <v>88820</v>
      </c>
      <c r="I365" s="21">
        <f t="shared" si="42"/>
        <v>0.4346656158522855</v>
      </c>
      <c r="J365" s="21">
        <f t="shared" si="39"/>
        <v>0.2142873226750732</v>
      </c>
      <c r="K365" s="21">
        <f t="shared" si="40"/>
        <v>0.0011821661787885611</v>
      </c>
      <c r="L365" s="21">
        <f t="shared" si="41"/>
        <v>0.0018126548074757938</v>
      </c>
      <c r="M365" s="21">
        <f t="shared" si="36"/>
        <v>0.34805224048637695</v>
      </c>
      <c r="N365" s="25"/>
      <c r="P365" s="22"/>
    </row>
    <row r="366" spans="1:16" ht="12">
      <c r="A366" s="24">
        <v>40969</v>
      </c>
      <c r="B366" s="199"/>
      <c r="C366" s="25">
        <v>38936</v>
      </c>
      <c r="D366" s="25">
        <v>19189</v>
      </c>
      <c r="E366" s="25">
        <v>107</v>
      </c>
      <c r="F366" s="25">
        <v>162</v>
      </c>
      <c r="G366" s="25">
        <v>31324</v>
      </c>
      <c r="H366" s="25">
        <f t="shared" si="43"/>
        <v>89718</v>
      </c>
      <c r="I366" s="21">
        <f t="shared" si="42"/>
        <v>0.43398203259100737</v>
      </c>
      <c r="J366" s="21">
        <f t="shared" si="39"/>
        <v>0.21388127243139615</v>
      </c>
      <c r="K366" s="21">
        <f t="shared" si="40"/>
        <v>0.0011926257830089837</v>
      </c>
      <c r="L366" s="21">
        <f t="shared" si="41"/>
        <v>0.0018056577275463118</v>
      </c>
      <c r="M366" s="21">
        <f t="shared" si="36"/>
        <v>0.34913841146704117</v>
      </c>
      <c r="N366" s="25"/>
      <c r="P366" s="22"/>
    </row>
    <row r="367" spans="1:16" ht="12">
      <c r="A367" s="24">
        <v>40968</v>
      </c>
      <c r="B367" s="199"/>
      <c r="C367" s="25">
        <v>39399</v>
      </c>
      <c r="D367" s="25">
        <v>19455</v>
      </c>
      <c r="E367" s="25">
        <v>109</v>
      </c>
      <c r="F367" s="25">
        <v>165</v>
      </c>
      <c r="G367" s="25">
        <v>31826</v>
      </c>
      <c r="H367" s="25">
        <f t="shared" si="43"/>
        <v>90954</v>
      </c>
      <c r="I367" s="21">
        <f t="shared" si="42"/>
        <v>0.4331750115442971</v>
      </c>
      <c r="J367" s="21">
        <f t="shared" si="39"/>
        <v>0.2138993337291378</v>
      </c>
      <c r="K367" s="21">
        <f t="shared" si="40"/>
        <v>0.0011984079864546914</v>
      </c>
      <c r="L367" s="21">
        <f t="shared" si="41"/>
        <v>0.0018141038327066429</v>
      </c>
      <c r="M367" s="21">
        <f t="shared" si="36"/>
        <v>0.3499131429074037</v>
      </c>
      <c r="N367" s="25"/>
      <c r="P367" s="22"/>
    </row>
    <row r="368" spans="1:16" ht="12">
      <c r="A368" s="24">
        <v>40967</v>
      </c>
      <c r="B368" s="199"/>
      <c r="C368" s="25">
        <v>39699</v>
      </c>
      <c r="D368" s="25">
        <v>19635</v>
      </c>
      <c r="E368" s="25">
        <v>113</v>
      </c>
      <c r="F368" s="25">
        <v>167</v>
      </c>
      <c r="G368" s="25">
        <v>32176</v>
      </c>
      <c r="H368" s="25">
        <f t="shared" si="43"/>
        <v>91790</v>
      </c>
      <c r="I368" s="21">
        <f t="shared" si="42"/>
        <v>0.4324980934742347</v>
      </c>
      <c r="J368" s="21">
        <f t="shared" si="39"/>
        <v>0.2139121908704652</v>
      </c>
      <c r="K368" s="21">
        <f t="shared" si="40"/>
        <v>0.0012310709227584705</v>
      </c>
      <c r="L368" s="21">
        <f t="shared" si="41"/>
        <v>0.0018193703017757926</v>
      </c>
      <c r="M368" s="21">
        <f t="shared" si="36"/>
        <v>0.3505392744307659</v>
      </c>
      <c r="N368" s="25"/>
      <c r="P368" s="22"/>
    </row>
    <row r="369" spans="1:16" ht="12">
      <c r="A369" s="24">
        <v>40966</v>
      </c>
      <c r="B369" s="199"/>
      <c r="C369" s="25">
        <v>39975</v>
      </c>
      <c r="D369" s="25">
        <v>19718</v>
      </c>
      <c r="E369" s="25">
        <v>113</v>
      </c>
      <c r="F369" s="25">
        <v>168</v>
      </c>
      <c r="G369" s="25">
        <v>32425</v>
      </c>
      <c r="H369" s="25">
        <f t="shared" si="43"/>
        <v>92399</v>
      </c>
      <c r="I369" s="21">
        <f t="shared" si="42"/>
        <v>0.4326345523219948</v>
      </c>
      <c r="J369" s="21">
        <f t="shared" si="39"/>
        <v>0.21340057792833256</v>
      </c>
      <c r="K369" s="21">
        <f t="shared" si="40"/>
        <v>0.0012229569584086407</v>
      </c>
      <c r="L369" s="21">
        <f t="shared" si="41"/>
        <v>0.0018182014956871827</v>
      </c>
      <c r="M369" s="21">
        <f t="shared" si="36"/>
        <v>0.3509237112955768</v>
      </c>
      <c r="N369" s="25"/>
      <c r="P369" s="22"/>
    </row>
    <row r="370" spans="1:16" ht="12">
      <c r="A370" s="24">
        <v>40963</v>
      </c>
      <c r="B370" s="199" t="s">
        <v>276</v>
      </c>
      <c r="C370" s="25">
        <v>39996</v>
      </c>
      <c r="D370" s="25">
        <v>19737</v>
      </c>
      <c r="E370" s="25">
        <v>112</v>
      </c>
      <c r="F370" s="25">
        <v>168</v>
      </c>
      <c r="G370" s="25">
        <v>32438</v>
      </c>
      <c r="H370" s="25">
        <f t="shared" si="43"/>
        <v>92451</v>
      </c>
      <c r="I370" s="21">
        <f t="shared" si="42"/>
        <v>0.43261835999610604</v>
      </c>
      <c r="J370" s="21">
        <f t="shared" si="39"/>
        <v>0.21348606288736735</v>
      </c>
      <c r="K370" s="21">
        <f t="shared" si="40"/>
        <v>0.0012114525532444214</v>
      </c>
      <c r="L370" s="21">
        <f t="shared" si="41"/>
        <v>0.001817178829866632</v>
      </c>
      <c r="M370" s="21">
        <f t="shared" si="36"/>
        <v>0.35086694573341554</v>
      </c>
      <c r="N370" s="25"/>
      <c r="P370" s="22"/>
    </row>
    <row r="371" spans="1:16" ht="12">
      <c r="A371" s="24">
        <v>40956</v>
      </c>
      <c r="B371" s="199"/>
      <c r="C371" s="25">
        <v>39989</v>
      </c>
      <c r="D371" s="25">
        <v>19737</v>
      </c>
      <c r="E371" s="25">
        <v>111</v>
      </c>
      <c r="F371" s="25">
        <v>168</v>
      </c>
      <c r="G371" s="25">
        <v>32444</v>
      </c>
      <c r="H371" s="25">
        <f t="shared" si="43"/>
        <v>92449</v>
      </c>
      <c r="I371" s="21">
        <f t="shared" si="42"/>
        <v>0.43255200164414975</v>
      </c>
      <c r="J371" s="21">
        <f t="shared" si="39"/>
        <v>0.21349068134863547</v>
      </c>
      <c r="K371" s="21">
        <f t="shared" si="40"/>
        <v>0.001200661986608833</v>
      </c>
      <c r="L371" s="21">
        <f t="shared" si="41"/>
        <v>0.00181721814189445</v>
      </c>
      <c r="M371" s="21">
        <f t="shared" si="36"/>
        <v>0.3509394368787115</v>
      </c>
      <c r="N371" s="25"/>
      <c r="P371" s="22"/>
    </row>
    <row r="372" spans="1:16" ht="12">
      <c r="A372" s="24">
        <v>40942</v>
      </c>
      <c r="B372" s="199"/>
      <c r="C372" s="25">
        <v>40004</v>
      </c>
      <c r="D372" s="25">
        <v>19772</v>
      </c>
      <c r="E372" s="25">
        <v>111</v>
      </c>
      <c r="F372" s="25">
        <v>167</v>
      </c>
      <c r="G372" s="25">
        <v>32422</v>
      </c>
      <c r="H372" s="25">
        <f t="shared" si="43"/>
        <v>92476</v>
      </c>
      <c r="I372" s="21">
        <f t="shared" si="42"/>
        <v>0.432587914702193</v>
      </c>
      <c r="J372" s="21">
        <f t="shared" si="39"/>
        <v>0.21380682555473854</v>
      </c>
      <c r="K372" s="21">
        <f t="shared" si="40"/>
        <v>0.00120031143215537</v>
      </c>
      <c r="L372" s="21">
        <f t="shared" si="41"/>
        <v>0.001805873956486007</v>
      </c>
      <c r="M372" s="21">
        <f t="shared" si="36"/>
        <v>0.3505990743544271</v>
      </c>
      <c r="N372" s="25"/>
      <c r="P372" s="22"/>
    </row>
    <row r="373" spans="1:16" ht="12">
      <c r="A373" s="24">
        <v>40934</v>
      </c>
      <c r="B373" s="199" t="s">
        <v>292</v>
      </c>
      <c r="C373" s="25">
        <v>39991</v>
      </c>
      <c r="D373" s="25">
        <v>19819</v>
      </c>
      <c r="E373" s="25">
        <v>110</v>
      </c>
      <c r="F373" s="25">
        <v>165</v>
      </c>
      <c r="G373" s="25">
        <v>32340</v>
      </c>
      <c r="H373" s="25">
        <f t="shared" si="43"/>
        <v>92425</v>
      </c>
      <c r="I373" s="21">
        <f t="shared" si="42"/>
        <v>0.4326859615904788</v>
      </c>
      <c r="J373" s="21">
        <f t="shared" si="39"/>
        <v>0.21443332431701378</v>
      </c>
      <c r="K373" s="21">
        <f t="shared" si="40"/>
        <v>0.0011901541790641061</v>
      </c>
      <c r="L373" s="21">
        <f t="shared" si="41"/>
        <v>0.001785231268596159</v>
      </c>
      <c r="M373" s="21">
        <f t="shared" si="36"/>
        <v>0.3499053286448472</v>
      </c>
      <c r="N373" s="25"/>
      <c r="P373" s="22"/>
    </row>
    <row r="374" spans="1:16" ht="12">
      <c r="A374" s="24">
        <v>40932</v>
      </c>
      <c r="B374" s="199" t="s">
        <v>291</v>
      </c>
      <c r="C374" s="25">
        <v>40241</v>
      </c>
      <c r="D374" s="25">
        <v>19047</v>
      </c>
      <c r="E374" s="25">
        <v>113</v>
      </c>
      <c r="F374" s="25">
        <v>174</v>
      </c>
      <c r="G374" s="25">
        <v>32734</v>
      </c>
      <c r="H374" s="25">
        <f t="shared" si="43"/>
        <v>92309</v>
      </c>
      <c r="I374" s="21">
        <f t="shared" si="42"/>
        <v>0.4359379908784626</v>
      </c>
      <c r="J374" s="21">
        <f t="shared" si="39"/>
        <v>0.20633957685599455</v>
      </c>
      <c r="K374" s="21">
        <f t="shared" si="40"/>
        <v>0.0012241493245512356</v>
      </c>
      <c r="L374" s="21">
        <f t="shared" si="41"/>
        <v>0.001884973296211637</v>
      </c>
      <c r="M374" s="21">
        <f t="shared" si="36"/>
        <v>0.35461330964478005</v>
      </c>
      <c r="N374" s="25"/>
      <c r="P374" s="22"/>
    </row>
    <row r="375" spans="1:16" ht="12">
      <c r="A375" s="24">
        <v>40931</v>
      </c>
      <c r="B375" s="199" t="s">
        <v>278</v>
      </c>
      <c r="C375" s="25">
        <v>40303</v>
      </c>
      <c r="D375" s="25">
        <v>18654</v>
      </c>
      <c r="E375" s="25">
        <v>114</v>
      </c>
      <c r="F375" s="25">
        <v>177</v>
      </c>
      <c r="G375" s="25">
        <v>32967</v>
      </c>
      <c r="H375" s="25">
        <f t="shared" si="43"/>
        <v>92215</v>
      </c>
      <c r="I375" s="21">
        <v>0.4363</v>
      </c>
      <c r="J375" s="21">
        <v>0.2055</v>
      </c>
      <c r="K375" s="21">
        <v>0.0012241493245512356</v>
      </c>
      <c r="L375" s="21">
        <v>0.001884973296211637</v>
      </c>
      <c r="M375" s="21">
        <v>0.3552</v>
      </c>
      <c r="N375" s="25"/>
      <c r="P375" s="22"/>
    </row>
    <row r="376" spans="1:16" ht="12">
      <c r="A376" s="24">
        <v>40928</v>
      </c>
      <c r="B376" s="199"/>
      <c r="C376" s="25">
        <v>40309</v>
      </c>
      <c r="D376" s="25">
        <v>18662</v>
      </c>
      <c r="E376" s="25">
        <v>114</v>
      </c>
      <c r="F376" s="25">
        <v>177</v>
      </c>
      <c r="G376" s="25">
        <v>32970</v>
      </c>
      <c r="H376" s="25">
        <f t="shared" si="43"/>
        <v>92232</v>
      </c>
      <c r="I376" s="21">
        <v>0.4363539514309601</v>
      </c>
      <c r="J376" s="21">
        <v>0.20462157420028018</v>
      </c>
      <c r="K376" s="21">
        <v>0.001202099454143019</v>
      </c>
      <c r="L376" s="21">
        <v>0.0019493179443199164</v>
      </c>
      <c r="M376" s="21">
        <v>0.35586764389881176</v>
      </c>
      <c r="N376" s="25"/>
      <c r="P376" s="22"/>
    </row>
    <row r="377" spans="1:16" ht="12">
      <c r="A377" s="24">
        <v>40921</v>
      </c>
      <c r="B377" s="199" t="s">
        <v>277</v>
      </c>
      <c r="C377" s="25">
        <v>40323</v>
      </c>
      <c r="D377" s="25">
        <v>18692</v>
      </c>
      <c r="E377" s="25">
        <v>114</v>
      </c>
      <c r="F377" s="25">
        <v>181</v>
      </c>
      <c r="G377" s="25">
        <v>32983</v>
      </c>
      <c r="H377" s="25">
        <f t="shared" si="43"/>
        <v>92293</v>
      </c>
      <c r="I377" s="21">
        <v>0.4366</v>
      </c>
      <c r="J377" s="21">
        <v>0.2036</v>
      </c>
      <c r="K377" s="21">
        <v>0.0011800495837348028</v>
      </c>
      <c r="L377" s="21">
        <v>0.0020136625924281957</v>
      </c>
      <c r="M377" s="21">
        <v>0.3565</v>
      </c>
      <c r="N377" s="25"/>
      <c r="P377" s="22"/>
    </row>
    <row r="378" spans="1:16" ht="12">
      <c r="A378" s="24">
        <v>40910</v>
      </c>
      <c r="B378" s="199" t="s">
        <v>275</v>
      </c>
      <c r="C378" s="25">
        <v>40344</v>
      </c>
      <c r="D378" s="25">
        <v>18742</v>
      </c>
      <c r="E378" s="25">
        <v>109</v>
      </c>
      <c r="F378" s="25">
        <v>186</v>
      </c>
      <c r="G378" s="25">
        <v>32987</v>
      </c>
      <c r="H378" s="25">
        <f t="shared" si="43"/>
        <v>92368</v>
      </c>
      <c r="I378" s="21">
        <f aca="true" t="shared" si="44" ref="I378:I441">C378/H378</f>
        <v>0.4367746405681621</v>
      </c>
      <c r="J378" s="21">
        <f aca="true" t="shared" si="45" ref="J378:J441">D378/H378</f>
        <v>0.20290576823142215</v>
      </c>
      <c r="K378" s="21">
        <f aca="true" t="shared" si="46" ref="K378:K441">E378/H378</f>
        <v>0.0011800623592586176</v>
      </c>
      <c r="L378" s="21">
        <f aca="true" t="shared" si="47" ref="L378:L441">F378/H378</f>
        <v>0.0020136843928633295</v>
      </c>
      <c r="M378" s="21">
        <f aca="true" t="shared" si="48" ref="M378:M441">G378/H378</f>
        <v>0.35712584444829376</v>
      </c>
      <c r="N378" s="25"/>
      <c r="P378" s="22"/>
    </row>
    <row r="379" spans="1:16" ht="12">
      <c r="A379" s="24">
        <v>40899</v>
      </c>
      <c r="B379" s="199"/>
      <c r="C379" s="25">
        <v>40343</v>
      </c>
      <c r="D379" s="25">
        <v>18694</v>
      </c>
      <c r="E379" s="25">
        <v>109</v>
      </c>
      <c r="F379" s="25">
        <v>186</v>
      </c>
      <c r="G379" s="25">
        <v>32960</v>
      </c>
      <c r="H379" s="25">
        <f t="shared" si="43"/>
        <v>92292</v>
      </c>
      <c r="I379" s="21">
        <f t="shared" si="44"/>
        <v>0.4371234776578685</v>
      </c>
      <c r="J379" s="21">
        <f t="shared" si="45"/>
        <v>0.20255276730377497</v>
      </c>
      <c r="K379" s="21">
        <f t="shared" si="46"/>
        <v>0.0011810341091318857</v>
      </c>
      <c r="L379" s="21">
        <f t="shared" si="47"/>
        <v>0.0020153426082434012</v>
      </c>
      <c r="M379" s="21">
        <f t="shared" si="48"/>
        <v>0.35712737832098124</v>
      </c>
      <c r="N379" s="25"/>
      <c r="P379" s="22"/>
    </row>
    <row r="380" spans="1:16" ht="12">
      <c r="A380" s="24">
        <v>40896</v>
      </c>
      <c r="B380" s="199" t="s">
        <v>205</v>
      </c>
      <c r="C380" s="25">
        <v>40365</v>
      </c>
      <c r="D380" s="25">
        <v>18651</v>
      </c>
      <c r="E380" s="25">
        <v>109</v>
      </c>
      <c r="F380" s="25">
        <v>188</v>
      </c>
      <c r="G380" s="25">
        <v>32961</v>
      </c>
      <c r="H380" s="25">
        <f t="shared" si="43"/>
        <v>92274</v>
      </c>
      <c r="I380" s="21">
        <f t="shared" si="44"/>
        <v>0.437447168216399</v>
      </c>
      <c r="J380" s="21">
        <f t="shared" si="45"/>
        <v>0.20212627609077313</v>
      </c>
      <c r="K380" s="21">
        <f t="shared" si="46"/>
        <v>0.0011812644948739624</v>
      </c>
      <c r="L380" s="21">
        <f t="shared" si="47"/>
        <v>0.00203741032143399</v>
      </c>
      <c r="M380" s="21">
        <f t="shared" si="48"/>
        <v>0.35720788087651995</v>
      </c>
      <c r="N380" s="25"/>
      <c r="P380" s="22"/>
    </row>
    <row r="381" spans="1:16" ht="12">
      <c r="A381" s="24">
        <v>40893</v>
      </c>
      <c r="B381" s="199" t="s">
        <v>203</v>
      </c>
      <c r="C381" s="25">
        <v>40374</v>
      </c>
      <c r="D381" s="25">
        <v>18635</v>
      </c>
      <c r="E381" s="25">
        <v>110</v>
      </c>
      <c r="F381" s="25">
        <v>188</v>
      </c>
      <c r="G381" s="25">
        <v>32953</v>
      </c>
      <c r="H381" s="25">
        <f aca="true" t="shared" si="49" ref="H381:H444">C381+D381+G381+E381+F381</f>
        <v>92260</v>
      </c>
      <c r="I381" s="21">
        <f t="shared" si="44"/>
        <v>0.4376110990678517</v>
      </c>
      <c r="J381" s="21">
        <f t="shared" si="45"/>
        <v>0.2019835248211576</v>
      </c>
      <c r="K381" s="21">
        <f t="shared" si="46"/>
        <v>0.0011922826793843485</v>
      </c>
      <c r="L381" s="21">
        <f t="shared" si="47"/>
        <v>0.002037719488402341</v>
      </c>
      <c r="M381" s="21">
        <f t="shared" si="48"/>
        <v>0.357175373943204</v>
      </c>
      <c r="N381" s="25"/>
      <c r="P381" s="22"/>
    </row>
    <row r="382" spans="1:16" ht="12">
      <c r="A382" s="24">
        <v>40886</v>
      </c>
      <c r="B382" s="199"/>
      <c r="C382" s="25">
        <v>40391</v>
      </c>
      <c r="D382" s="25">
        <v>18584</v>
      </c>
      <c r="E382" s="25">
        <v>110</v>
      </c>
      <c r="F382" s="25">
        <v>190</v>
      </c>
      <c r="G382" s="25">
        <v>32946</v>
      </c>
      <c r="H382" s="25">
        <f t="shared" si="49"/>
        <v>92221</v>
      </c>
      <c r="I382" s="21">
        <f t="shared" si="44"/>
        <v>0.4379805033560686</v>
      </c>
      <c r="J382" s="21">
        <f t="shared" si="45"/>
        <v>0.20151592370501295</v>
      </c>
      <c r="K382" s="21">
        <f t="shared" si="46"/>
        <v>0.0011927868923564046</v>
      </c>
      <c r="L382" s="21">
        <f t="shared" si="47"/>
        <v>0.002060268268615608</v>
      </c>
      <c r="M382" s="21">
        <f t="shared" si="48"/>
        <v>0.3572505177779465</v>
      </c>
      <c r="N382" s="25"/>
      <c r="P382" s="22"/>
    </row>
    <row r="383" spans="1:16" ht="12">
      <c r="A383" s="24">
        <v>40879</v>
      </c>
      <c r="B383" s="199"/>
      <c r="C383" s="25">
        <v>40382</v>
      </c>
      <c r="D383" s="25">
        <v>18556</v>
      </c>
      <c r="E383" s="25">
        <v>112</v>
      </c>
      <c r="F383" s="25">
        <v>193</v>
      </c>
      <c r="G383" s="25">
        <v>32941</v>
      </c>
      <c r="H383" s="25">
        <f t="shared" si="49"/>
        <v>92184</v>
      </c>
      <c r="I383" s="21">
        <f t="shared" si="44"/>
        <v>0.43805866527813936</v>
      </c>
      <c r="J383" s="21">
        <f t="shared" si="45"/>
        <v>0.2012930660418294</v>
      </c>
      <c r="K383" s="21">
        <f t="shared" si="46"/>
        <v>0.0012149613815846567</v>
      </c>
      <c r="L383" s="21">
        <f t="shared" si="47"/>
        <v>0.002093638809337846</v>
      </c>
      <c r="M383" s="21">
        <f t="shared" si="48"/>
        <v>0.35733966848910875</v>
      </c>
      <c r="N383" s="25"/>
      <c r="P383" s="22"/>
    </row>
    <row r="384" spans="1:16" ht="12">
      <c r="A384" s="24">
        <v>40864</v>
      </c>
      <c r="B384" s="199" t="s">
        <v>266</v>
      </c>
      <c r="C384" s="25">
        <v>40357</v>
      </c>
      <c r="D384" s="25">
        <v>18499</v>
      </c>
      <c r="E384" s="25">
        <v>112</v>
      </c>
      <c r="F384" s="25">
        <v>193</v>
      </c>
      <c r="G384" s="25">
        <v>32885</v>
      </c>
      <c r="H384" s="25">
        <f t="shared" si="49"/>
        <v>92046</v>
      </c>
      <c r="I384" s="21">
        <f t="shared" si="44"/>
        <v>0.43844382156747713</v>
      </c>
      <c r="J384" s="21">
        <f t="shared" si="45"/>
        <v>0.20097559915694327</v>
      </c>
      <c r="K384" s="21">
        <f t="shared" si="46"/>
        <v>0.0012167829128913803</v>
      </c>
      <c r="L384" s="21">
        <f t="shared" si="47"/>
        <v>0.002096777698107468</v>
      </c>
      <c r="M384" s="21">
        <f t="shared" si="48"/>
        <v>0.35726701866458077</v>
      </c>
      <c r="N384" s="25"/>
      <c r="P384" s="22"/>
    </row>
    <row r="385" spans="1:16" ht="12">
      <c r="A385" s="24">
        <v>40854</v>
      </c>
      <c r="B385" s="199" t="s">
        <v>210</v>
      </c>
      <c r="C385" s="25">
        <v>40354</v>
      </c>
      <c r="D385" s="25">
        <v>18499</v>
      </c>
      <c r="E385" s="25">
        <v>112</v>
      </c>
      <c r="F385" s="25">
        <v>196</v>
      </c>
      <c r="G385" s="25">
        <v>32817</v>
      </c>
      <c r="H385" s="25">
        <f t="shared" si="49"/>
        <v>91978</v>
      </c>
      <c r="I385" s="21">
        <f t="shared" si="44"/>
        <v>0.43873534975755074</v>
      </c>
      <c r="J385" s="21">
        <f t="shared" si="45"/>
        <v>0.2011241818695775</v>
      </c>
      <c r="K385" s="21">
        <f t="shared" si="46"/>
        <v>0.0012176824892909173</v>
      </c>
      <c r="L385" s="21">
        <f t="shared" si="47"/>
        <v>0.0021309443562591056</v>
      </c>
      <c r="M385" s="21">
        <f t="shared" si="48"/>
        <v>0.35679184152732174</v>
      </c>
      <c r="N385" s="25"/>
      <c r="P385" s="22"/>
    </row>
    <row r="386" spans="1:16" ht="12">
      <c r="A386" s="24">
        <v>40853</v>
      </c>
      <c r="B386" s="199"/>
      <c r="C386" s="25">
        <v>40357</v>
      </c>
      <c r="D386" s="25">
        <v>18497</v>
      </c>
      <c r="E386" s="25">
        <v>112</v>
      </c>
      <c r="F386" s="25">
        <v>196</v>
      </c>
      <c r="G386" s="25">
        <v>32809</v>
      </c>
      <c r="H386" s="25">
        <f t="shared" si="49"/>
        <v>91971</v>
      </c>
      <c r="I386" s="21">
        <f t="shared" si="44"/>
        <v>0.43880136129867026</v>
      </c>
      <c r="J386" s="21">
        <f t="shared" si="45"/>
        <v>0.2011177436365811</v>
      </c>
      <c r="K386" s="21">
        <f t="shared" si="46"/>
        <v>0.00121777516825956</v>
      </c>
      <c r="L386" s="21">
        <f t="shared" si="47"/>
        <v>0.00213110654445423</v>
      </c>
      <c r="M386" s="21">
        <f t="shared" si="48"/>
        <v>0.35673201335203486</v>
      </c>
      <c r="N386" s="25"/>
      <c r="P386" s="22"/>
    </row>
    <row r="387" spans="1:16" ht="12">
      <c r="A387" s="24">
        <v>40845</v>
      </c>
      <c r="B387" s="199"/>
      <c r="C387" s="25">
        <v>40373</v>
      </c>
      <c r="D387" s="25">
        <v>18505</v>
      </c>
      <c r="E387" s="25">
        <v>111</v>
      </c>
      <c r="F387" s="25">
        <v>198</v>
      </c>
      <c r="G387" s="25">
        <v>32819</v>
      </c>
      <c r="H387" s="25">
        <f t="shared" si="49"/>
        <v>92006</v>
      </c>
      <c r="I387" s="21">
        <f t="shared" si="44"/>
        <v>0.43880833858661394</v>
      </c>
      <c r="J387" s="21">
        <f t="shared" si="45"/>
        <v>0.2011281872921331</v>
      </c>
      <c r="K387" s="21">
        <f t="shared" si="46"/>
        <v>0.0012064430580614308</v>
      </c>
      <c r="L387" s="21">
        <f t="shared" si="47"/>
        <v>0.002152033563028498</v>
      </c>
      <c r="M387" s="21">
        <f t="shared" si="48"/>
        <v>0.35670499750016305</v>
      </c>
      <c r="N387" s="25"/>
      <c r="P387" s="22"/>
    </row>
    <row r="388" spans="1:16" ht="12">
      <c r="A388" s="24">
        <v>40844</v>
      </c>
      <c r="B388" s="199"/>
      <c r="C388" s="25">
        <v>40361</v>
      </c>
      <c r="D388" s="25">
        <v>18496</v>
      </c>
      <c r="E388" s="25">
        <v>112</v>
      </c>
      <c r="F388" s="25">
        <v>198</v>
      </c>
      <c r="G388" s="25">
        <v>32803</v>
      </c>
      <c r="H388" s="25">
        <f t="shared" si="49"/>
        <v>91970</v>
      </c>
      <c r="I388" s="21">
        <f t="shared" si="44"/>
        <v>0.4388496248776775</v>
      </c>
      <c r="J388" s="21">
        <f t="shared" si="45"/>
        <v>0.2011090573012939</v>
      </c>
      <c r="K388" s="21">
        <f t="shared" si="46"/>
        <v>0.0012177884092638904</v>
      </c>
      <c r="L388" s="21">
        <f t="shared" si="47"/>
        <v>0.0021528759378058064</v>
      </c>
      <c r="M388" s="21">
        <f t="shared" si="48"/>
        <v>0.3566706534739589</v>
      </c>
      <c r="N388" s="25"/>
      <c r="P388" s="22"/>
    </row>
    <row r="389" spans="1:16" ht="12">
      <c r="A389" s="24">
        <v>40843</v>
      </c>
      <c r="B389" s="199"/>
      <c r="C389" s="25">
        <v>40367</v>
      </c>
      <c r="D389" s="25">
        <v>18491</v>
      </c>
      <c r="E389" s="25">
        <v>112</v>
      </c>
      <c r="F389" s="25">
        <v>198</v>
      </c>
      <c r="G389" s="25">
        <v>32789</v>
      </c>
      <c r="H389" s="25">
        <f t="shared" si="49"/>
        <v>91957</v>
      </c>
      <c r="I389" s="21">
        <f t="shared" si="44"/>
        <v>0.43897691312243764</v>
      </c>
      <c r="J389" s="21">
        <f t="shared" si="45"/>
        <v>0.201083114934154</v>
      </c>
      <c r="K389" s="21">
        <f t="shared" si="46"/>
        <v>0.001217960568526594</v>
      </c>
      <c r="L389" s="21">
        <f t="shared" si="47"/>
        <v>0.0021531802907880856</v>
      </c>
      <c r="M389" s="21">
        <f t="shared" si="48"/>
        <v>0.35656883108409365</v>
      </c>
      <c r="N389" s="25"/>
      <c r="P389" s="22"/>
    </row>
    <row r="390" spans="1:16" ht="12">
      <c r="A390" s="24">
        <v>40841</v>
      </c>
      <c r="B390" s="199"/>
      <c r="C390" s="25">
        <v>40315</v>
      </c>
      <c r="D390" s="25">
        <v>18442</v>
      </c>
      <c r="E390" s="25">
        <v>115</v>
      </c>
      <c r="F390" s="25">
        <v>195</v>
      </c>
      <c r="G390" s="25">
        <v>32592</v>
      </c>
      <c r="H390" s="25">
        <f t="shared" si="49"/>
        <v>91659</v>
      </c>
      <c r="I390" s="21">
        <f t="shared" si="44"/>
        <v>0.43983678634940376</v>
      </c>
      <c r="J390" s="21">
        <f t="shared" si="45"/>
        <v>0.20120228237270754</v>
      </c>
      <c r="K390" s="21">
        <f t="shared" si="46"/>
        <v>0.0012546503889416206</v>
      </c>
      <c r="L390" s="21">
        <f t="shared" si="47"/>
        <v>0.0021274506595097046</v>
      </c>
      <c r="M390" s="21">
        <f t="shared" si="48"/>
        <v>0.35557883022943737</v>
      </c>
      <c r="N390" s="25"/>
      <c r="P390" s="22"/>
    </row>
    <row r="391" spans="1:16" ht="12">
      <c r="A391" s="24">
        <v>40840</v>
      </c>
      <c r="B391" s="199"/>
      <c r="C391" s="25">
        <v>40308</v>
      </c>
      <c r="D391" s="25">
        <v>18436</v>
      </c>
      <c r="E391" s="25">
        <v>115</v>
      </c>
      <c r="F391" s="25">
        <v>195</v>
      </c>
      <c r="G391" s="25">
        <v>32503</v>
      </c>
      <c r="H391" s="25">
        <f t="shared" si="49"/>
        <v>91557</v>
      </c>
      <c r="I391" s="21">
        <f t="shared" si="44"/>
        <v>0.44025033585635176</v>
      </c>
      <c r="J391" s="21">
        <f t="shared" si="45"/>
        <v>0.2013609008595738</v>
      </c>
      <c r="K391" s="21">
        <f t="shared" si="46"/>
        <v>0.0012560481448715007</v>
      </c>
      <c r="L391" s="21">
        <f t="shared" si="47"/>
        <v>0.0021298207673908056</v>
      </c>
      <c r="M391" s="21">
        <f t="shared" si="48"/>
        <v>0.3550028943718121</v>
      </c>
      <c r="N391" s="25"/>
      <c r="P391" s="22"/>
    </row>
    <row r="392" spans="1:16" ht="12">
      <c r="A392" s="24">
        <v>40837</v>
      </c>
      <c r="B392" s="199" t="s">
        <v>266</v>
      </c>
      <c r="C392" s="25">
        <v>40329</v>
      </c>
      <c r="D392" s="25">
        <v>18429</v>
      </c>
      <c r="E392" s="25">
        <v>114</v>
      </c>
      <c r="F392" s="25">
        <v>195</v>
      </c>
      <c r="G392" s="25">
        <v>32433</v>
      </c>
      <c r="H392" s="25">
        <f t="shared" si="49"/>
        <v>91500</v>
      </c>
      <c r="I392" s="21">
        <f t="shared" si="44"/>
        <v>0.4407540983606557</v>
      </c>
      <c r="J392" s="21">
        <f t="shared" si="45"/>
        <v>0.20140983606557378</v>
      </c>
      <c r="K392" s="21">
        <f t="shared" si="46"/>
        <v>0.0012459016393442622</v>
      </c>
      <c r="L392" s="21">
        <f t="shared" si="47"/>
        <v>0.0021311475409836068</v>
      </c>
      <c r="M392" s="21">
        <f t="shared" si="48"/>
        <v>0.3544590163934426</v>
      </c>
      <c r="N392" s="25"/>
      <c r="P392" s="22"/>
    </row>
    <row r="393" spans="1:16" ht="12">
      <c r="A393" s="24">
        <v>40826</v>
      </c>
      <c r="B393" s="199" t="s">
        <v>279</v>
      </c>
      <c r="C393" s="25">
        <v>40339</v>
      </c>
      <c r="D393" s="25">
        <v>18428</v>
      </c>
      <c r="E393" s="25">
        <v>115</v>
      </c>
      <c r="F393" s="25">
        <v>193</v>
      </c>
      <c r="G393" s="25">
        <v>32352</v>
      </c>
      <c r="H393" s="25">
        <f t="shared" si="49"/>
        <v>91427</v>
      </c>
      <c r="I393" s="21">
        <f t="shared" si="44"/>
        <v>0.44121539588961683</v>
      </c>
      <c r="J393" s="21">
        <f t="shared" si="45"/>
        <v>0.20155971430758965</v>
      </c>
      <c r="K393" s="21">
        <f t="shared" si="46"/>
        <v>0.0012578341190239207</v>
      </c>
      <c r="L393" s="21">
        <f t="shared" si="47"/>
        <v>0.0021109737823618844</v>
      </c>
      <c r="M393" s="21">
        <f t="shared" si="48"/>
        <v>0.35385608190140766</v>
      </c>
      <c r="N393" s="25"/>
      <c r="P393" s="22"/>
    </row>
    <row r="394" spans="1:16" ht="12">
      <c r="A394" s="24">
        <v>40824</v>
      </c>
      <c r="B394" s="199"/>
      <c r="C394" s="25">
        <v>40343</v>
      </c>
      <c r="D394" s="25">
        <v>18427</v>
      </c>
      <c r="E394" s="25">
        <v>115</v>
      </c>
      <c r="F394" s="25">
        <v>193</v>
      </c>
      <c r="G394" s="25">
        <v>32346</v>
      </c>
      <c r="H394" s="25">
        <f t="shared" si="49"/>
        <v>91424</v>
      </c>
      <c r="I394" s="21">
        <f t="shared" si="44"/>
        <v>0.44127362618130905</v>
      </c>
      <c r="J394" s="21">
        <f t="shared" si="45"/>
        <v>0.20155539026951347</v>
      </c>
      <c r="K394" s="21">
        <f t="shared" si="46"/>
        <v>0.0012578753937696884</v>
      </c>
      <c r="L394" s="21">
        <f t="shared" si="47"/>
        <v>0.0021110430521526077</v>
      </c>
      <c r="M394" s="21">
        <f t="shared" si="48"/>
        <v>0.3538020651032552</v>
      </c>
      <c r="N394" s="25"/>
      <c r="P394" s="22"/>
    </row>
    <row r="395" spans="1:16" ht="12">
      <c r="A395" s="24">
        <v>40816</v>
      </c>
      <c r="B395" s="199" t="s">
        <v>206</v>
      </c>
      <c r="C395" s="25">
        <v>40360</v>
      </c>
      <c r="D395" s="25">
        <v>18429</v>
      </c>
      <c r="E395" s="25">
        <v>115</v>
      </c>
      <c r="F395" s="25">
        <v>193</v>
      </c>
      <c r="G395" s="25">
        <v>32346</v>
      </c>
      <c r="H395" s="25">
        <f t="shared" si="49"/>
        <v>91443</v>
      </c>
      <c r="I395" s="21">
        <f t="shared" si="44"/>
        <v>0.44136784663670264</v>
      </c>
      <c r="J395" s="21">
        <f t="shared" si="45"/>
        <v>0.20153538269741805</v>
      </c>
      <c r="K395" s="21">
        <f t="shared" si="46"/>
        <v>0.001257614032785451</v>
      </c>
      <c r="L395" s="21">
        <f t="shared" si="47"/>
        <v>0.002110604420239931</v>
      </c>
      <c r="M395" s="21">
        <f t="shared" si="48"/>
        <v>0.35372855221285393</v>
      </c>
      <c r="N395" s="25"/>
      <c r="P395" s="22"/>
    </row>
    <row r="396" spans="1:16" ht="12">
      <c r="A396" s="24">
        <v>40815</v>
      </c>
      <c r="B396" s="199"/>
      <c r="C396" s="25">
        <v>40360</v>
      </c>
      <c r="D396" s="25">
        <v>18426</v>
      </c>
      <c r="E396" s="25">
        <v>115</v>
      </c>
      <c r="F396" s="25">
        <v>194</v>
      </c>
      <c r="G396" s="25">
        <v>32340</v>
      </c>
      <c r="H396" s="25">
        <f t="shared" si="49"/>
        <v>91435</v>
      </c>
      <c r="I396" s="21">
        <f t="shared" si="44"/>
        <v>0.44140646360802754</v>
      </c>
      <c r="J396" s="21">
        <f t="shared" si="45"/>
        <v>0.201520205610543</v>
      </c>
      <c r="K396" s="21">
        <f t="shared" si="46"/>
        <v>0.00125772406627659</v>
      </c>
      <c r="L396" s="21">
        <f t="shared" si="47"/>
        <v>0.0021217258161535515</v>
      </c>
      <c r="M396" s="21">
        <f t="shared" si="48"/>
        <v>0.3536938808989993</v>
      </c>
      <c r="N396" s="25"/>
      <c r="P396" s="22"/>
    </row>
    <row r="397" spans="1:16" ht="12">
      <c r="A397" s="24">
        <v>40814</v>
      </c>
      <c r="B397" s="199"/>
      <c r="C397" s="25">
        <v>40353</v>
      </c>
      <c r="D397" s="25">
        <v>18408</v>
      </c>
      <c r="E397" s="25">
        <v>115</v>
      </c>
      <c r="F397" s="25">
        <v>195</v>
      </c>
      <c r="G397" s="25">
        <v>32300</v>
      </c>
      <c r="H397" s="25">
        <f t="shared" si="49"/>
        <v>91371</v>
      </c>
      <c r="I397" s="21">
        <f t="shared" si="44"/>
        <v>0.44163903207801164</v>
      </c>
      <c r="J397" s="21">
        <f t="shared" si="45"/>
        <v>0.20146435958892867</v>
      </c>
      <c r="K397" s="21">
        <f t="shared" si="46"/>
        <v>0.0012586050278534766</v>
      </c>
      <c r="L397" s="21">
        <f t="shared" si="47"/>
        <v>0.002134156351577634</v>
      </c>
      <c r="M397" s="21">
        <f t="shared" si="48"/>
        <v>0.35350384695362863</v>
      </c>
      <c r="N397" s="25"/>
      <c r="P397" s="22"/>
    </row>
    <row r="398" spans="1:16" ht="12">
      <c r="A398" s="24">
        <v>40812</v>
      </c>
      <c r="B398" s="199"/>
      <c r="C398" s="25">
        <v>40368</v>
      </c>
      <c r="D398" s="25">
        <v>18403</v>
      </c>
      <c r="E398" s="25">
        <v>115</v>
      </c>
      <c r="F398" s="25">
        <v>191</v>
      </c>
      <c r="G398" s="25">
        <v>32298</v>
      </c>
      <c r="H398" s="25">
        <f t="shared" si="49"/>
        <v>91375</v>
      </c>
      <c r="I398" s="21">
        <f t="shared" si="44"/>
        <v>0.44178385772913814</v>
      </c>
      <c r="J398" s="21">
        <f t="shared" si="45"/>
        <v>0.20140082079343366</v>
      </c>
      <c r="K398" s="21">
        <f t="shared" si="46"/>
        <v>0.0012585499316005472</v>
      </c>
      <c r="L398" s="21">
        <f t="shared" si="47"/>
        <v>0.0020902872777017784</v>
      </c>
      <c r="M398" s="21">
        <f t="shared" si="48"/>
        <v>0.3534664842681259</v>
      </c>
      <c r="N398" s="25"/>
      <c r="P398" s="22"/>
    </row>
    <row r="399" spans="1:16" ht="12">
      <c r="A399" s="24">
        <v>40798</v>
      </c>
      <c r="B399" s="199" t="s">
        <v>280</v>
      </c>
      <c r="C399" s="25">
        <v>40326</v>
      </c>
      <c r="D399" s="25">
        <v>18364</v>
      </c>
      <c r="E399" s="25">
        <v>115</v>
      </c>
      <c r="F399" s="25">
        <v>192</v>
      </c>
      <c r="G399" s="25">
        <v>32200</v>
      </c>
      <c r="H399" s="25">
        <f t="shared" si="49"/>
        <v>91197</v>
      </c>
      <c r="I399" s="21">
        <f t="shared" si="44"/>
        <v>0.44218559821046743</v>
      </c>
      <c r="J399" s="21">
        <f t="shared" si="45"/>
        <v>0.20136627301336668</v>
      </c>
      <c r="K399" s="21">
        <f t="shared" si="46"/>
        <v>0.0012610063927541476</v>
      </c>
      <c r="L399" s="21">
        <f t="shared" si="47"/>
        <v>0.0021053324122504028</v>
      </c>
      <c r="M399" s="21">
        <f t="shared" si="48"/>
        <v>0.35308178997116135</v>
      </c>
      <c r="N399" s="25"/>
      <c r="P399" s="22"/>
    </row>
    <row r="400" spans="1:16" ht="12">
      <c r="A400" s="24">
        <v>40788</v>
      </c>
      <c r="B400" s="199"/>
      <c r="C400" s="25">
        <v>40333</v>
      </c>
      <c r="D400" s="25">
        <v>18373</v>
      </c>
      <c r="E400" s="25">
        <v>115</v>
      </c>
      <c r="F400" s="25">
        <v>192</v>
      </c>
      <c r="G400" s="25">
        <v>32206</v>
      </c>
      <c r="H400" s="25">
        <f t="shared" si="49"/>
        <v>91219</v>
      </c>
      <c r="I400" s="21">
        <f t="shared" si="44"/>
        <v>0.44215569124853377</v>
      </c>
      <c r="J400" s="21">
        <f t="shared" si="45"/>
        <v>0.20141637158925224</v>
      </c>
      <c r="K400" s="21">
        <f t="shared" si="46"/>
        <v>0.0012607022659752902</v>
      </c>
      <c r="L400" s="21">
        <f t="shared" si="47"/>
        <v>0.0021048246527587454</v>
      </c>
      <c r="M400" s="21">
        <f t="shared" si="48"/>
        <v>0.35306241024347995</v>
      </c>
      <c r="N400" s="25"/>
      <c r="P400" s="22"/>
    </row>
    <row r="401" spans="1:16" ht="12">
      <c r="A401" s="24">
        <v>40781</v>
      </c>
      <c r="B401" s="199"/>
      <c r="C401" s="25">
        <v>40325</v>
      </c>
      <c r="D401" s="25">
        <v>18359</v>
      </c>
      <c r="E401" s="25">
        <v>114</v>
      </c>
      <c r="F401" s="25">
        <v>192</v>
      </c>
      <c r="G401" s="25">
        <v>32183</v>
      </c>
      <c r="H401" s="25">
        <f t="shared" si="49"/>
        <v>91173</v>
      </c>
      <c r="I401" s="21">
        <f t="shared" si="44"/>
        <v>0.4422910291423996</v>
      </c>
      <c r="J401" s="21">
        <f t="shared" si="45"/>
        <v>0.2013644390334858</v>
      </c>
      <c r="K401" s="21">
        <f t="shared" si="46"/>
        <v>0.0012503701753808693</v>
      </c>
      <c r="L401" s="21">
        <f t="shared" si="47"/>
        <v>0.00210588661116778</v>
      </c>
      <c r="M401" s="21">
        <f t="shared" si="48"/>
        <v>0.35298827503756597</v>
      </c>
      <c r="N401" s="25"/>
      <c r="P401" s="22"/>
    </row>
    <row r="402" spans="1:16" ht="12">
      <c r="A402" s="24">
        <v>40779</v>
      </c>
      <c r="B402" s="199"/>
      <c r="C402" s="25">
        <v>40325</v>
      </c>
      <c r="D402" s="25">
        <v>18354</v>
      </c>
      <c r="E402" s="25">
        <v>114</v>
      </c>
      <c r="F402" s="25">
        <v>192</v>
      </c>
      <c r="G402" s="25">
        <v>32178</v>
      </c>
      <c r="H402" s="25">
        <f t="shared" si="49"/>
        <v>91163</v>
      </c>
      <c r="I402" s="21">
        <f t="shared" si="44"/>
        <v>0.44233954564900235</v>
      </c>
      <c r="J402" s="21">
        <f t="shared" si="45"/>
        <v>0.2013316806160394</v>
      </c>
      <c r="K402" s="21">
        <f t="shared" si="46"/>
        <v>0.0012505073330188782</v>
      </c>
      <c r="L402" s="21">
        <f t="shared" si="47"/>
        <v>0.0021061176135054793</v>
      </c>
      <c r="M402" s="21">
        <f t="shared" si="48"/>
        <v>0.3529721487884339</v>
      </c>
      <c r="N402" s="25"/>
      <c r="P402" s="22"/>
    </row>
    <row r="403" spans="1:16" ht="12">
      <c r="A403" s="24">
        <v>40765</v>
      </c>
      <c r="B403" s="199"/>
      <c r="C403" s="25">
        <v>40249</v>
      </c>
      <c r="D403" s="25">
        <v>18336</v>
      </c>
      <c r="E403" s="25">
        <v>114</v>
      </c>
      <c r="F403" s="25">
        <v>193</v>
      </c>
      <c r="G403" s="25">
        <v>32076</v>
      </c>
      <c r="H403" s="25">
        <f t="shared" si="49"/>
        <v>90968</v>
      </c>
      <c r="I403" s="21">
        <f t="shared" si="44"/>
        <v>0.44245229091548677</v>
      </c>
      <c r="J403" s="21">
        <f t="shared" si="45"/>
        <v>0.2015653856301117</v>
      </c>
      <c r="K403" s="21">
        <f t="shared" si="46"/>
        <v>0.0012531879342186263</v>
      </c>
      <c r="L403" s="21">
        <f t="shared" si="47"/>
        <v>0.0021216251868789024</v>
      </c>
      <c r="M403" s="21">
        <f t="shared" si="48"/>
        <v>0.352607510333304</v>
      </c>
      <c r="N403" s="25"/>
      <c r="P403" s="22"/>
    </row>
    <row r="404" spans="1:16" ht="12">
      <c r="A404" s="24">
        <v>40760</v>
      </c>
      <c r="B404" s="199"/>
      <c r="C404" s="25">
        <v>40246</v>
      </c>
      <c r="D404" s="25">
        <v>18330</v>
      </c>
      <c r="E404" s="25">
        <v>114</v>
      </c>
      <c r="F404" s="25">
        <v>193</v>
      </c>
      <c r="G404" s="25">
        <v>32063</v>
      </c>
      <c r="H404" s="25">
        <f t="shared" si="49"/>
        <v>90946</v>
      </c>
      <c r="I404" s="21">
        <f t="shared" si="44"/>
        <v>0.4425263343082708</v>
      </c>
      <c r="J404" s="21">
        <f t="shared" si="45"/>
        <v>0.2015481714423944</v>
      </c>
      <c r="K404" s="21">
        <f t="shared" si="46"/>
        <v>0.001253491082620456</v>
      </c>
      <c r="L404" s="21">
        <f t="shared" si="47"/>
        <v>0.0021221384118048072</v>
      </c>
      <c r="M404" s="21">
        <f t="shared" si="48"/>
        <v>0.3525498647549095</v>
      </c>
      <c r="N404" s="25"/>
      <c r="P404" s="22"/>
    </row>
    <row r="405" spans="1:16" ht="12">
      <c r="A405" s="24">
        <v>40753</v>
      </c>
      <c r="B405" s="199"/>
      <c r="C405" s="25">
        <v>40227</v>
      </c>
      <c r="D405" s="25">
        <v>18316</v>
      </c>
      <c r="E405" s="25">
        <v>113</v>
      </c>
      <c r="F405" s="25">
        <v>192</v>
      </c>
      <c r="G405" s="25">
        <v>32019</v>
      </c>
      <c r="H405" s="25">
        <f t="shared" si="49"/>
        <v>90867</v>
      </c>
      <c r="I405" s="21">
        <f t="shared" si="44"/>
        <v>0.4427019710125788</v>
      </c>
      <c r="J405" s="21">
        <f t="shared" si="45"/>
        <v>0.20156932659821497</v>
      </c>
      <c r="K405" s="21">
        <f t="shared" si="46"/>
        <v>0.0012435757755840954</v>
      </c>
      <c r="L405" s="21">
        <f t="shared" si="47"/>
        <v>0.002112978308957047</v>
      </c>
      <c r="M405" s="21">
        <f t="shared" si="48"/>
        <v>0.35237214830466507</v>
      </c>
      <c r="N405" s="25"/>
      <c r="P405" s="22"/>
    </row>
    <row r="406" spans="1:16" ht="12">
      <c r="A406" s="24">
        <v>40752</v>
      </c>
      <c r="B406" s="199"/>
      <c r="C406" s="25">
        <v>40225</v>
      </c>
      <c r="D406" s="25">
        <v>18310</v>
      </c>
      <c r="E406" s="25">
        <v>113</v>
      </c>
      <c r="F406" s="25">
        <v>192</v>
      </c>
      <c r="G406" s="25">
        <v>32010</v>
      </c>
      <c r="H406" s="25">
        <f t="shared" si="49"/>
        <v>90850</v>
      </c>
      <c r="I406" s="21">
        <f t="shared" si="44"/>
        <v>0.44276279581728123</v>
      </c>
      <c r="J406" s="21">
        <f t="shared" si="45"/>
        <v>0.2015410016510732</v>
      </c>
      <c r="K406" s="21">
        <f t="shared" si="46"/>
        <v>0.001243808475509081</v>
      </c>
      <c r="L406" s="21">
        <f t="shared" si="47"/>
        <v>0.002113373692900385</v>
      </c>
      <c r="M406" s="21">
        <f t="shared" si="48"/>
        <v>0.3523390203632361</v>
      </c>
      <c r="N406" s="25"/>
      <c r="P406" s="22"/>
    </row>
    <row r="407" spans="1:16" ht="12">
      <c r="A407" s="24">
        <v>40746</v>
      </c>
      <c r="B407" s="199"/>
      <c r="C407" s="25">
        <v>40216</v>
      </c>
      <c r="D407" s="25">
        <v>18302</v>
      </c>
      <c r="E407" s="25">
        <v>112</v>
      </c>
      <c r="F407" s="25">
        <v>192</v>
      </c>
      <c r="G407" s="25">
        <v>31999</v>
      </c>
      <c r="H407" s="25">
        <f t="shared" si="49"/>
        <v>90821</v>
      </c>
      <c r="I407" s="21">
        <f t="shared" si="44"/>
        <v>0.44280507812069897</v>
      </c>
      <c r="J407" s="21">
        <f t="shared" si="45"/>
        <v>0.20151727023485758</v>
      </c>
      <c r="K407" s="21">
        <f t="shared" si="46"/>
        <v>0.0012331949659219784</v>
      </c>
      <c r="L407" s="21">
        <f t="shared" si="47"/>
        <v>0.002114048513009106</v>
      </c>
      <c r="M407" s="21">
        <f t="shared" si="48"/>
        <v>0.35233040816551237</v>
      </c>
      <c r="N407" s="25"/>
      <c r="P407" s="22"/>
    </row>
    <row r="408" spans="1:16" ht="12">
      <c r="A408" s="24">
        <v>40739</v>
      </c>
      <c r="B408" s="199"/>
      <c r="C408" s="25">
        <v>40210</v>
      </c>
      <c r="D408" s="25">
        <v>18290</v>
      </c>
      <c r="E408" s="25">
        <v>111</v>
      </c>
      <c r="F408" s="25">
        <v>193</v>
      </c>
      <c r="G408" s="25">
        <v>31963</v>
      </c>
      <c r="H408" s="25">
        <f t="shared" si="49"/>
        <v>90767</v>
      </c>
      <c r="I408" s="21">
        <f t="shared" si="44"/>
        <v>0.4430024127711613</v>
      </c>
      <c r="J408" s="21">
        <f t="shared" si="45"/>
        <v>0.20150495224035167</v>
      </c>
      <c r="K408" s="21">
        <f t="shared" si="46"/>
        <v>0.0012229114105346656</v>
      </c>
      <c r="L408" s="21">
        <f t="shared" si="47"/>
        <v>0.0021263234435422566</v>
      </c>
      <c r="M408" s="21">
        <f t="shared" si="48"/>
        <v>0.3521434001344101</v>
      </c>
      <c r="N408" s="25"/>
      <c r="P408" s="22"/>
    </row>
    <row r="409" spans="1:16" ht="12">
      <c r="A409" s="24">
        <v>40732</v>
      </c>
      <c r="B409" s="199"/>
      <c r="C409" s="25">
        <v>40203</v>
      </c>
      <c r="D409" s="25">
        <v>18284</v>
      </c>
      <c r="E409" s="25">
        <v>111</v>
      </c>
      <c r="F409" s="25">
        <v>193</v>
      </c>
      <c r="G409" s="25">
        <v>31946</v>
      </c>
      <c r="H409" s="25">
        <f t="shared" si="49"/>
        <v>90737</v>
      </c>
      <c r="I409" s="21">
        <f t="shared" si="44"/>
        <v>0.443071734793965</v>
      </c>
      <c r="J409" s="21">
        <f t="shared" si="45"/>
        <v>0.20150544981650265</v>
      </c>
      <c r="K409" s="21">
        <f t="shared" si="46"/>
        <v>0.0012233157366895533</v>
      </c>
      <c r="L409" s="21">
        <f t="shared" si="47"/>
        <v>0.002127026461090845</v>
      </c>
      <c r="M409" s="21">
        <f t="shared" si="48"/>
        <v>0.352072473191752</v>
      </c>
      <c r="N409" s="25"/>
      <c r="P409" s="22"/>
    </row>
    <row r="410" spans="1:16" ht="12">
      <c r="A410" s="24">
        <v>40725</v>
      </c>
      <c r="B410" s="199"/>
      <c r="C410" s="25">
        <v>40180</v>
      </c>
      <c r="D410" s="25">
        <v>18279</v>
      </c>
      <c r="E410" s="25">
        <v>111</v>
      </c>
      <c r="F410" s="25">
        <v>194</v>
      </c>
      <c r="G410" s="25">
        <v>31930</v>
      </c>
      <c r="H410" s="25">
        <f t="shared" si="49"/>
        <v>90694</v>
      </c>
      <c r="I410" s="21">
        <f t="shared" si="44"/>
        <v>0.44302820473239685</v>
      </c>
      <c r="J410" s="21">
        <f t="shared" si="45"/>
        <v>0.20154585749884227</v>
      </c>
      <c r="K410" s="21">
        <f t="shared" si="46"/>
        <v>0.0012238957373144862</v>
      </c>
      <c r="L410" s="21">
        <f t="shared" si="47"/>
        <v>0.002139061018369462</v>
      </c>
      <c r="M410" s="21">
        <f t="shared" si="48"/>
        <v>0.3520629810130769</v>
      </c>
      <c r="N410" s="25"/>
      <c r="P410" s="22"/>
    </row>
    <row r="411" spans="1:16" ht="12">
      <c r="A411" s="24">
        <v>40718</v>
      </c>
      <c r="B411" s="199"/>
      <c r="C411" s="25">
        <v>40167</v>
      </c>
      <c r="D411" s="25">
        <v>18271</v>
      </c>
      <c r="E411" s="25">
        <v>111</v>
      </c>
      <c r="F411" s="25">
        <v>195</v>
      </c>
      <c r="G411" s="25">
        <v>31890</v>
      </c>
      <c r="H411" s="25">
        <f t="shared" si="49"/>
        <v>90634</v>
      </c>
      <c r="I411" s="21">
        <f t="shared" si="44"/>
        <v>0.44317805679987643</v>
      </c>
      <c r="J411" s="21">
        <f t="shared" si="45"/>
        <v>0.20159101440960345</v>
      </c>
      <c r="K411" s="21">
        <f t="shared" si="46"/>
        <v>0.001224705960235673</v>
      </c>
      <c r="L411" s="21">
        <f t="shared" si="47"/>
        <v>0.0021515104706842907</v>
      </c>
      <c r="M411" s="21">
        <f t="shared" si="48"/>
        <v>0.35185471235960014</v>
      </c>
      <c r="N411" s="25"/>
      <c r="P411" s="22"/>
    </row>
    <row r="412" spans="1:16" ht="12">
      <c r="A412" s="24">
        <v>40710</v>
      </c>
      <c r="B412" s="199"/>
      <c r="C412" s="25">
        <v>40147</v>
      </c>
      <c r="D412" s="25">
        <v>18244</v>
      </c>
      <c r="E412" s="25">
        <v>111</v>
      </c>
      <c r="F412" s="25">
        <v>195</v>
      </c>
      <c r="G412" s="25">
        <v>31872</v>
      </c>
      <c r="H412" s="25">
        <f t="shared" si="49"/>
        <v>90569</v>
      </c>
      <c r="I412" s="21">
        <f t="shared" si="44"/>
        <v>0.443275292870629</v>
      </c>
      <c r="J412" s="21">
        <f t="shared" si="45"/>
        <v>0.20143757797922027</v>
      </c>
      <c r="K412" s="21">
        <f t="shared" si="46"/>
        <v>0.001225584913160132</v>
      </c>
      <c r="L412" s="21">
        <f t="shared" si="47"/>
        <v>0.002153054577173205</v>
      </c>
      <c r="M412" s="21">
        <f t="shared" si="48"/>
        <v>0.35190848965981736</v>
      </c>
      <c r="N412" s="25"/>
      <c r="P412" s="22"/>
    </row>
    <row r="413" spans="1:16" ht="12">
      <c r="A413" s="24">
        <v>40703</v>
      </c>
      <c r="B413" s="199"/>
      <c r="C413" s="25">
        <v>40127</v>
      </c>
      <c r="D413" s="25">
        <v>18230</v>
      </c>
      <c r="E413" s="25">
        <v>111</v>
      </c>
      <c r="F413" s="25">
        <v>195</v>
      </c>
      <c r="G413" s="25">
        <v>31838</v>
      </c>
      <c r="H413" s="25">
        <f t="shared" si="49"/>
        <v>90501</v>
      </c>
      <c r="I413" s="21">
        <f t="shared" si="44"/>
        <v>0.44338736588545985</v>
      </c>
      <c r="J413" s="21">
        <f t="shared" si="45"/>
        <v>0.20143423829570944</v>
      </c>
      <c r="K413" s="21">
        <f t="shared" si="46"/>
        <v>0.00122650578446647</v>
      </c>
      <c r="L413" s="21">
        <f t="shared" si="47"/>
        <v>0.0021546723240627175</v>
      </c>
      <c r="M413" s="21">
        <f t="shared" si="48"/>
        <v>0.35179721771030154</v>
      </c>
      <c r="N413" s="25"/>
      <c r="P413" s="22"/>
    </row>
    <row r="414" spans="1:16" ht="12">
      <c r="A414" s="24">
        <v>40697</v>
      </c>
      <c r="B414" s="199"/>
      <c r="C414" s="25">
        <v>40121</v>
      </c>
      <c r="D414" s="25">
        <v>18215</v>
      </c>
      <c r="E414" s="25">
        <v>111</v>
      </c>
      <c r="F414" s="25">
        <v>196</v>
      </c>
      <c r="G414" s="25">
        <v>31818</v>
      </c>
      <c r="H414" s="25">
        <f t="shared" si="49"/>
        <v>90461</v>
      </c>
      <c r="I414" s="21">
        <f t="shared" si="44"/>
        <v>0.4435170957650258</v>
      </c>
      <c r="J414" s="21">
        <f t="shared" si="45"/>
        <v>0.2013574910735013</v>
      </c>
      <c r="K414" s="21">
        <f t="shared" si="46"/>
        <v>0.0012270481201843888</v>
      </c>
      <c r="L414" s="21">
        <f t="shared" si="47"/>
        <v>0.002166679563568831</v>
      </c>
      <c r="M414" s="21">
        <f t="shared" si="48"/>
        <v>0.35173168547771966</v>
      </c>
      <c r="N414" s="25"/>
      <c r="P414" s="22"/>
    </row>
    <row r="415" spans="1:16" ht="12">
      <c r="A415" s="24">
        <v>40690</v>
      </c>
      <c r="B415" s="199"/>
      <c r="C415" s="25">
        <v>40103</v>
      </c>
      <c r="D415" s="25">
        <v>18212</v>
      </c>
      <c r="E415" s="25">
        <v>111</v>
      </c>
      <c r="F415" s="25">
        <v>197</v>
      </c>
      <c r="G415" s="25">
        <v>31809</v>
      </c>
      <c r="H415" s="25">
        <f t="shared" si="49"/>
        <v>90432</v>
      </c>
      <c r="I415" s="21">
        <f t="shared" si="44"/>
        <v>0.44346027954706296</v>
      </c>
      <c r="J415" s="21">
        <f t="shared" si="45"/>
        <v>0.2013888888888889</v>
      </c>
      <c r="K415" s="21">
        <f t="shared" si="46"/>
        <v>0.0012274416135881103</v>
      </c>
      <c r="L415" s="21">
        <f t="shared" si="47"/>
        <v>0.002178432413305025</v>
      </c>
      <c r="M415" s="21">
        <f t="shared" si="48"/>
        <v>0.351744957537155</v>
      </c>
      <c r="N415" s="25"/>
      <c r="P415" s="22"/>
    </row>
    <row r="416" spans="1:16" ht="12">
      <c r="A416" s="24">
        <v>40676</v>
      </c>
      <c r="B416" s="199"/>
      <c r="C416" s="25">
        <v>40103</v>
      </c>
      <c r="D416" s="25">
        <v>18207</v>
      </c>
      <c r="E416" s="25">
        <v>111</v>
      </c>
      <c r="F416" s="25">
        <v>199</v>
      </c>
      <c r="G416" s="25">
        <v>31795</v>
      </c>
      <c r="H416" s="25">
        <f t="shared" si="49"/>
        <v>90415</v>
      </c>
      <c r="I416" s="21">
        <f t="shared" si="44"/>
        <v>0.4435436597909639</v>
      </c>
      <c r="J416" s="21">
        <f t="shared" si="45"/>
        <v>0.2013714538516839</v>
      </c>
      <c r="K416" s="21">
        <f t="shared" si="46"/>
        <v>0.0012276723994912348</v>
      </c>
      <c r="L416" s="21">
        <f t="shared" si="47"/>
        <v>0.00220096222971852</v>
      </c>
      <c r="M416" s="21">
        <f t="shared" si="48"/>
        <v>0.35165625172814247</v>
      </c>
      <c r="N416" s="25"/>
      <c r="P416" s="22"/>
    </row>
    <row r="417" spans="1:16" ht="12">
      <c r="A417" s="24">
        <v>40669</v>
      </c>
      <c r="B417" s="199"/>
      <c r="C417" s="25">
        <v>40098</v>
      </c>
      <c r="D417" s="25">
        <v>18211</v>
      </c>
      <c r="E417" s="25">
        <v>111</v>
      </c>
      <c r="F417" s="25">
        <v>197</v>
      </c>
      <c r="G417" s="25">
        <v>31780</v>
      </c>
      <c r="H417" s="25">
        <f t="shared" si="49"/>
        <v>90397</v>
      </c>
      <c r="I417" s="21">
        <f t="shared" si="44"/>
        <v>0.4435766673672799</v>
      </c>
      <c r="J417" s="21">
        <f t="shared" si="45"/>
        <v>0.2014558005243537</v>
      </c>
      <c r="K417" s="21">
        <f t="shared" si="46"/>
        <v>0.0012279168556478643</v>
      </c>
      <c r="L417" s="21">
        <f t="shared" si="47"/>
        <v>0.002179275860924588</v>
      </c>
      <c r="M417" s="21">
        <f t="shared" si="48"/>
        <v>0.351560339391794</v>
      </c>
      <c r="N417" s="25"/>
      <c r="P417" s="22"/>
    </row>
    <row r="418" spans="1:16" ht="12">
      <c r="A418" s="24">
        <v>40662</v>
      </c>
      <c r="B418" s="199"/>
      <c r="C418" s="25">
        <v>40090</v>
      </c>
      <c r="D418" s="25">
        <v>18205</v>
      </c>
      <c r="E418" s="25">
        <v>111</v>
      </c>
      <c r="F418" s="25">
        <v>197</v>
      </c>
      <c r="G418" s="25">
        <v>31767</v>
      </c>
      <c r="H418" s="25">
        <f t="shared" si="49"/>
        <v>90370</v>
      </c>
      <c r="I418" s="21">
        <f t="shared" si="44"/>
        <v>0.44362067057651877</v>
      </c>
      <c r="J418" s="21">
        <f t="shared" si="45"/>
        <v>0.20144959610490207</v>
      </c>
      <c r="K418" s="21">
        <f t="shared" si="46"/>
        <v>0.0012282837224742724</v>
      </c>
      <c r="L418" s="21">
        <f t="shared" si="47"/>
        <v>0.002179926966913799</v>
      </c>
      <c r="M418" s="21">
        <f t="shared" si="48"/>
        <v>0.3515215226291911</v>
      </c>
      <c r="N418" s="25"/>
      <c r="P418" s="22"/>
    </row>
    <row r="419" spans="1:16" ht="12">
      <c r="A419" s="24">
        <v>40655</v>
      </c>
      <c r="B419" s="199"/>
      <c r="C419" s="25">
        <v>40083</v>
      </c>
      <c r="D419" s="25">
        <v>18193</v>
      </c>
      <c r="E419" s="25">
        <v>111</v>
      </c>
      <c r="F419" s="25">
        <v>197</v>
      </c>
      <c r="G419" s="25">
        <v>31749</v>
      </c>
      <c r="H419" s="25">
        <f t="shared" si="49"/>
        <v>90333</v>
      </c>
      <c r="I419" s="21">
        <f t="shared" si="44"/>
        <v>0.4437248845936701</v>
      </c>
      <c r="J419" s="21">
        <f t="shared" si="45"/>
        <v>0.20139926715596737</v>
      </c>
      <c r="K419" s="21">
        <f t="shared" si="46"/>
        <v>0.0012287868220915944</v>
      </c>
      <c r="L419" s="21">
        <f t="shared" si="47"/>
        <v>0.002180819855423821</v>
      </c>
      <c r="M419" s="21">
        <f t="shared" si="48"/>
        <v>0.3514662415728471</v>
      </c>
      <c r="N419" s="25"/>
      <c r="P419" s="22"/>
    </row>
    <row r="420" spans="1:16" ht="12">
      <c r="A420" s="24">
        <v>40639</v>
      </c>
      <c r="B420" s="199"/>
      <c r="C420" s="25">
        <v>40073</v>
      </c>
      <c r="D420" s="25">
        <v>18182</v>
      </c>
      <c r="E420" s="25">
        <v>111</v>
      </c>
      <c r="F420" s="25">
        <v>198</v>
      </c>
      <c r="G420" s="25">
        <v>31687</v>
      </c>
      <c r="H420" s="25">
        <f t="shared" si="49"/>
        <v>90251</v>
      </c>
      <c r="I420" s="21">
        <f t="shared" si="44"/>
        <v>0.44401724080619603</v>
      </c>
      <c r="J420" s="21">
        <f t="shared" si="45"/>
        <v>0.20146037163023126</v>
      </c>
      <c r="K420" s="21">
        <f t="shared" si="46"/>
        <v>0.001229903269769864</v>
      </c>
      <c r="L420" s="21">
        <f t="shared" si="47"/>
        <v>0.002193881508238136</v>
      </c>
      <c r="M420" s="21">
        <f t="shared" si="48"/>
        <v>0.3510986027855647</v>
      </c>
      <c r="N420" s="25"/>
      <c r="P420" s="22"/>
    </row>
    <row r="421" spans="1:16" ht="12">
      <c r="A421" s="24">
        <v>40632</v>
      </c>
      <c r="B421" s="199"/>
      <c r="C421" s="25">
        <v>40078</v>
      </c>
      <c r="D421" s="25">
        <v>18178</v>
      </c>
      <c r="E421" s="25">
        <v>111</v>
      </c>
      <c r="F421" s="25">
        <v>198</v>
      </c>
      <c r="G421" s="25">
        <v>31665</v>
      </c>
      <c r="H421" s="25">
        <f t="shared" si="49"/>
        <v>90230</v>
      </c>
      <c r="I421" s="21">
        <f t="shared" si="44"/>
        <v>0.44417599468026153</v>
      </c>
      <c r="J421" s="21">
        <f t="shared" si="45"/>
        <v>0.20146292807270308</v>
      </c>
      <c r="K421" s="21">
        <f t="shared" si="46"/>
        <v>0.0012301895156821457</v>
      </c>
      <c r="L421" s="21">
        <f t="shared" si="47"/>
        <v>0.002194392109054638</v>
      </c>
      <c r="M421" s="21">
        <f t="shared" si="48"/>
        <v>0.35093649562229856</v>
      </c>
      <c r="N421" s="25"/>
      <c r="P421" s="22"/>
    </row>
    <row r="422" spans="1:16" ht="12">
      <c r="A422" s="24">
        <v>40623</v>
      </c>
      <c r="B422" s="199"/>
      <c r="C422" s="25">
        <v>40066</v>
      </c>
      <c r="D422" s="25">
        <v>18172</v>
      </c>
      <c r="E422" s="25">
        <v>111</v>
      </c>
      <c r="F422" s="25">
        <v>198</v>
      </c>
      <c r="G422" s="25">
        <v>31646</v>
      </c>
      <c r="H422" s="25">
        <f t="shared" si="49"/>
        <v>90193</v>
      </c>
      <c r="I422" s="21">
        <f t="shared" si="44"/>
        <v>0.4442251615979067</v>
      </c>
      <c r="J422" s="21">
        <f t="shared" si="45"/>
        <v>0.20147905048063597</v>
      </c>
      <c r="K422" s="21">
        <f t="shared" si="46"/>
        <v>0.0012306941780404245</v>
      </c>
      <c r="L422" s="21">
        <f t="shared" si="47"/>
        <v>0.002195292317585622</v>
      </c>
      <c r="M422" s="21">
        <f t="shared" si="48"/>
        <v>0.3508698014258313</v>
      </c>
      <c r="N422" s="25"/>
      <c r="P422" s="22"/>
    </row>
    <row r="423" spans="1:16" ht="12">
      <c r="A423" s="24">
        <v>40618</v>
      </c>
      <c r="B423" s="199"/>
      <c r="C423" s="25">
        <v>40086</v>
      </c>
      <c r="D423" s="25">
        <v>18176</v>
      </c>
      <c r="E423" s="25">
        <v>111</v>
      </c>
      <c r="F423" s="25">
        <v>198</v>
      </c>
      <c r="G423" s="25">
        <v>31662</v>
      </c>
      <c r="H423" s="25">
        <f t="shared" si="49"/>
        <v>90233</v>
      </c>
      <c r="I423" s="21">
        <f t="shared" si="44"/>
        <v>0.4442498864051954</v>
      </c>
      <c r="J423" s="21">
        <f t="shared" si="45"/>
        <v>0.2014340651424645</v>
      </c>
      <c r="K423" s="21">
        <f t="shared" si="46"/>
        <v>0.0012301486152516263</v>
      </c>
      <c r="L423" s="21">
        <f t="shared" si="47"/>
        <v>0.002194319151529928</v>
      </c>
      <c r="M423" s="21">
        <f t="shared" si="48"/>
        <v>0.3508915806855585</v>
      </c>
      <c r="N423" s="25"/>
      <c r="P423" s="22"/>
    </row>
    <row r="424" spans="1:16" ht="12">
      <c r="A424" s="24">
        <v>40617</v>
      </c>
      <c r="B424" s="199"/>
      <c r="C424" s="25">
        <v>40106</v>
      </c>
      <c r="D424" s="25">
        <v>18181</v>
      </c>
      <c r="E424" s="25">
        <v>111</v>
      </c>
      <c r="F424" s="25">
        <v>198</v>
      </c>
      <c r="G424" s="25">
        <v>31675</v>
      </c>
      <c r="H424" s="25">
        <f t="shared" si="49"/>
        <v>90271</v>
      </c>
      <c r="I424" s="21">
        <f t="shared" si="44"/>
        <v>0.44428443243123483</v>
      </c>
      <c r="J424" s="21">
        <f t="shared" si="45"/>
        <v>0.20140465930365234</v>
      </c>
      <c r="K424" s="21">
        <f t="shared" si="46"/>
        <v>0.001229630778433827</v>
      </c>
      <c r="L424" s="21">
        <f t="shared" si="47"/>
        <v>0.0021933954426116915</v>
      </c>
      <c r="M424" s="21">
        <f t="shared" si="48"/>
        <v>0.3508878820440673</v>
      </c>
      <c r="N424" s="25"/>
      <c r="P424" s="22"/>
    </row>
    <row r="425" spans="1:16" ht="12">
      <c r="A425" s="24">
        <v>40613</v>
      </c>
      <c r="B425" s="199"/>
      <c r="C425" s="25">
        <v>40178</v>
      </c>
      <c r="D425" s="25">
        <v>18211</v>
      </c>
      <c r="E425" s="25">
        <v>111</v>
      </c>
      <c r="F425" s="25">
        <v>198</v>
      </c>
      <c r="G425" s="25">
        <v>31737</v>
      </c>
      <c r="H425" s="25">
        <f t="shared" si="49"/>
        <v>90435</v>
      </c>
      <c r="I425" s="21">
        <f t="shared" si="44"/>
        <v>0.44427489356996736</v>
      </c>
      <c r="J425" s="21">
        <f t="shared" si="45"/>
        <v>0.20137115055011887</v>
      </c>
      <c r="K425" s="21">
        <f t="shared" si="46"/>
        <v>0.001227400895670924</v>
      </c>
      <c r="L425" s="21">
        <f t="shared" si="47"/>
        <v>0.002189417813899486</v>
      </c>
      <c r="M425" s="21">
        <f t="shared" si="48"/>
        <v>0.35093713717034336</v>
      </c>
      <c r="N425" s="25"/>
      <c r="P425" s="22"/>
    </row>
    <row r="426" spans="1:16" ht="12">
      <c r="A426" s="24">
        <v>40612</v>
      </c>
      <c r="B426" s="199"/>
      <c r="C426" s="25">
        <v>40208</v>
      </c>
      <c r="D426" s="25">
        <v>18228</v>
      </c>
      <c r="E426" s="25">
        <v>111</v>
      </c>
      <c r="F426" s="25">
        <v>198</v>
      </c>
      <c r="G426" s="25">
        <v>31774</v>
      </c>
      <c r="H426" s="25">
        <f t="shared" si="49"/>
        <v>90519</v>
      </c>
      <c r="I426" s="21">
        <f t="shared" si="44"/>
        <v>0.44419403661109824</v>
      </c>
      <c r="J426" s="21">
        <f t="shared" si="45"/>
        <v>0.2013720876280118</v>
      </c>
      <c r="K426" s="21">
        <f t="shared" si="46"/>
        <v>0.0012262618897689987</v>
      </c>
      <c r="L426" s="21">
        <f t="shared" si="47"/>
        <v>0.002187386073641998</v>
      </c>
      <c r="M426" s="21">
        <f t="shared" si="48"/>
        <v>0.351020227797479</v>
      </c>
      <c r="N426" s="25"/>
      <c r="P426" s="22"/>
    </row>
    <row r="427" spans="1:16" ht="12">
      <c r="A427" s="24">
        <v>40611</v>
      </c>
      <c r="B427" s="199"/>
      <c r="C427" s="25">
        <v>40317</v>
      </c>
      <c r="D427" s="25">
        <v>18284</v>
      </c>
      <c r="E427" s="25">
        <v>111</v>
      </c>
      <c r="F427" s="25">
        <v>198</v>
      </c>
      <c r="G427" s="25">
        <v>31896</v>
      </c>
      <c r="H427" s="25">
        <f t="shared" si="49"/>
        <v>90806</v>
      </c>
      <c r="I427" s="21">
        <f t="shared" si="44"/>
        <v>0.4439904852102284</v>
      </c>
      <c r="J427" s="21">
        <f t="shared" si="45"/>
        <v>0.20135233354624144</v>
      </c>
      <c r="K427" s="21">
        <f t="shared" si="46"/>
        <v>0.0012223861859348502</v>
      </c>
      <c r="L427" s="21">
        <f t="shared" si="47"/>
        <v>0.0021804726559918946</v>
      </c>
      <c r="M427" s="21">
        <f t="shared" si="48"/>
        <v>0.3512543224016034</v>
      </c>
      <c r="N427" s="25"/>
      <c r="P427" s="22"/>
    </row>
    <row r="428" spans="1:16" ht="12">
      <c r="A428" s="24">
        <v>40610</v>
      </c>
      <c r="B428" s="258" t="s">
        <v>257</v>
      </c>
      <c r="C428" s="25">
        <v>40422</v>
      </c>
      <c r="D428" s="25">
        <v>18327</v>
      </c>
      <c r="E428" s="25">
        <v>110</v>
      </c>
      <c r="F428" s="25">
        <v>198</v>
      </c>
      <c r="G428" s="25">
        <v>32018</v>
      </c>
      <c r="H428" s="25">
        <f t="shared" si="49"/>
        <v>91075</v>
      </c>
      <c r="I428" s="21">
        <f t="shared" si="44"/>
        <v>0.44383200658797695</v>
      </c>
      <c r="J428" s="21">
        <f t="shared" si="45"/>
        <v>0.20122975569585508</v>
      </c>
      <c r="K428" s="21">
        <f t="shared" si="46"/>
        <v>0.0012077957727147956</v>
      </c>
      <c r="L428" s="21">
        <f t="shared" si="47"/>
        <v>0.002174032390886632</v>
      </c>
      <c r="M428" s="21">
        <f t="shared" si="48"/>
        <v>0.35155640955256656</v>
      </c>
      <c r="N428" s="25"/>
      <c r="P428" s="22"/>
    </row>
    <row r="429" spans="1:16" ht="12">
      <c r="A429" s="24">
        <v>40606</v>
      </c>
      <c r="B429" s="199"/>
      <c r="C429" s="25">
        <v>40454</v>
      </c>
      <c r="D429" s="25">
        <v>18338</v>
      </c>
      <c r="E429" s="25">
        <v>110</v>
      </c>
      <c r="F429" s="25">
        <v>195</v>
      </c>
      <c r="G429" s="25">
        <v>32051</v>
      </c>
      <c r="H429" s="25">
        <f t="shared" si="49"/>
        <v>91148</v>
      </c>
      <c r="I429" s="21">
        <f t="shared" si="44"/>
        <v>0.44382762101198053</v>
      </c>
      <c r="J429" s="21">
        <f t="shared" si="45"/>
        <v>0.20118927458638697</v>
      </c>
      <c r="K429" s="21">
        <f t="shared" si="46"/>
        <v>0.001206828454820731</v>
      </c>
      <c r="L429" s="21">
        <f t="shared" si="47"/>
        <v>0.0021393777153640233</v>
      </c>
      <c r="M429" s="21">
        <f t="shared" si="48"/>
        <v>0.3516368982314478</v>
      </c>
      <c r="N429" s="25"/>
      <c r="P429" s="22"/>
    </row>
    <row r="430" spans="1:16" ht="12">
      <c r="A430" s="24">
        <v>40599</v>
      </c>
      <c r="B430" s="200"/>
      <c r="C430" s="25">
        <v>40462</v>
      </c>
      <c r="D430" s="25">
        <v>18329</v>
      </c>
      <c r="E430" s="25">
        <v>110</v>
      </c>
      <c r="F430" s="25">
        <v>195</v>
      </c>
      <c r="G430" s="25">
        <v>32037</v>
      </c>
      <c r="H430" s="25">
        <f t="shared" si="49"/>
        <v>91133</v>
      </c>
      <c r="I430" s="21">
        <f t="shared" si="44"/>
        <v>0.44398845643180845</v>
      </c>
      <c r="J430" s="21">
        <f t="shared" si="45"/>
        <v>0.20112363249316934</v>
      </c>
      <c r="K430" s="21">
        <f t="shared" si="46"/>
        <v>0.0012070270922717348</v>
      </c>
      <c r="L430" s="21">
        <f t="shared" si="47"/>
        <v>0.0021397298453908024</v>
      </c>
      <c r="M430" s="21">
        <f t="shared" si="48"/>
        <v>0.3515411541373597</v>
      </c>
      <c r="N430" s="25"/>
      <c r="P430" s="22"/>
    </row>
    <row r="431" spans="1:16" ht="12">
      <c r="A431" s="24">
        <v>40585</v>
      </c>
      <c r="B431" s="199"/>
      <c r="C431" s="25">
        <v>40444</v>
      </c>
      <c r="D431" s="25">
        <v>18312</v>
      </c>
      <c r="E431" s="25">
        <v>110</v>
      </c>
      <c r="F431" s="25">
        <v>194</v>
      </c>
      <c r="G431" s="25">
        <v>31976</v>
      </c>
      <c r="H431" s="25">
        <f t="shared" si="49"/>
        <v>91036</v>
      </c>
      <c r="I431" s="21">
        <f t="shared" si="44"/>
        <v>0.4442638077244167</v>
      </c>
      <c r="J431" s="21">
        <f t="shared" si="45"/>
        <v>0.20115119293466321</v>
      </c>
      <c r="K431" s="21">
        <f t="shared" si="46"/>
        <v>0.001208313194780087</v>
      </c>
      <c r="L431" s="21">
        <f t="shared" si="47"/>
        <v>0.0021310250889757898</v>
      </c>
      <c r="M431" s="21">
        <f t="shared" si="48"/>
        <v>0.3512456610571642</v>
      </c>
      <c r="N431" s="25"/>
      <c r="P431" s="22"/>
    </row>
    <row r="432" spans="1:16" ht="12">
      <c r="A432" s="24">
        <v>40578</v>
      </c>
      <c r="B432" s="199" t="s">
        <v>56</v>
      </c>
      <c r="C432" s="25">
        <v>40443</v>
      </c>
      <c r="D432" s="25">
        <v>18297</v>
      </c>
      <c r="E432" s="25">
        <v>110</v>
      </c>
      <c r="F432" s="25">
        <v>194</v>
      </c>
      <c r="G432" s="25">
        <v>31961</v>
      </c>
      <c r="H432" s="25">
        <f t="shared" si="49"/>
        <v>91005</v>
      </c>
      <c r="I432" s="21">
        <f t="shared" si="44"/>
        <v>0.44440415361793306</v>
      </c>
      <c r="J432" s="21">
        <f t="shared" si="45"/>
        <v>0.2010548870941157</v>
      </c>
      <c r="K432" s="21">
        <f t="shared" si="46"/>
        <v>0.0012087247953409153</v>
      </c>
      <c r="L432" s="21">
        <f t="shared" si="47"/>
        <v>0.0021317510026921597</v>
      </c>
      <c r="M432" s="21">
        <f t="shared" si="48"/>
        <v>0.3512004834899181</v>
      </c>
      <c r="N432" s="25"/>
      <c r="P432" s="22"/>
    </row>
    <row r="433" spans="1:16" ht="12">
      <c r="A433" s="24">
        <v>40577</v>
      </c>
      <c r="B433" s="199" t="s">
        <v>204</v>
      </c>
      <c r="C433" s="25">
        <v>41786</v>
      </c>
      <c r="D433" s="25">
        <v>18881</v>
      </c>
      <c r="E433" s="25">
        <v>114</v>
      </c>
      <c r="F433" s="25">
        <v>199</v>
      </c>
      <c r="G433" s="25">
        <v>33224</v>
      </c>
      <c r="H433" s="25">
        <f t="shared" si="49"/>
        <v>94204</v>
      </c>
      <c r="I433" s="21">
        <f t="shared" si="44"/>
        <v>0.44356927519001316</v>
      </c>
      <c r="J433" s="21">
        <f t="shared" si="45"/>
        <v>0.2004267334720394</v>
      </c>
      <c r="K433" s="21">
        <f t="shared" si="46"/>
        <v>0.0012101396968281601</v>
      </c>
      <c r="L433" s="21">
        <f t="shared" si="47"/>
        <v>0.0021124368392000338</v>
      </c>
      <c r="M433" s="21">
        <f t="shared" si="48"/>
        <v>0.3526814148019192</v>
      </c>
      <c r="N433" s="25"/>
      <c r="P433" s="22"/>
    </row>
    <row r="434" spans="1:16" ht="12">
      <c r="A434" s="24">
        <v>40574</v>
      </c>
      <c r="B434" s="199"/>
      <c r="C434" s="25">
        <v>41785</v>
      </c>
      <c r="D434" s="25">
        <v>18881</v>
      </c>
      <c r="E434" s="25">
        <v>114</v>
      </c>
      <c r="F434" s="25">
        <v>199</v>
      </c>
      <c r="G434" s="25">
        <v>33217</v>
      </c>
      <c r="H434" s="25">
        <f t="shared" si="49"/>
        <v>94196</v>
      </c>
      <c r="I434" s="21">
        <f t="shared" si="44"/>
        <v>0.4435963310543972</v>
      </c>
      <c r="J434" s="21">
        <f t="shared" si="45"/>
        <v>0.20044375557348507</v>
      </c>
      <c r="K434" s="21">
        <f t="shared" si="46"/>
        <v>0.00121024247314111</v>
      </c>
      <c r="L434" s="21">
        <f t="shared" si="47"/>
        <v>0.002112616246974394</v>
      </c>
      <c r="M434" s="21">
        <f t="shared" si="48"/>
        <v>0.35263705465200224</v>
      </c>
      <c r="N434" s="25"/>
      <c r="P434" s="22"/>
    </row>
    <row r="435" spans="1:16" ht="12">
      <c r="A435" s="24">
        <v>40571</v>
      </c>
      <c r="B435" s="199"/>
      <c r="C435" s="25">
        <v>41791</v>
      </c>
      <c r="D435" s="25">
        <v>18880</v>
      </c>
      <c r="E435" s="25">
        <v>114</v>
      </c>
      <c r="F435" s="25">
        <v>199</v>
      </c>
      <c r="G435" s="25">
        <v>33208</v>
      </c>
      <c r="H435" s="25">
        <f t="shared" si="49"/>
        <v>94192</v>
      </c>
      <c r="I435" s="21">
        <f t="shared" si="44"/>
        <v>0.44367886869373196</v>
      </c>
      <c r="J435" s="21">
        <f t="shared" si="45"/>
        <v>0.20044165109563444</v>
      </c>
      <c r="K435" s="21">
        <f t="shared" si="46"/>
        <v>0.001210293867844403</v>
      </c>
      <c r="L435" s="21">
        <f t="shared" si="47"/>
        <v>0.002112705962289791</v>
      </c>
      <c r="M435" s="21">
        <f t="shared" si="48"/>
        <v>0.3525564803804994</v>
      </c>
      <c r="N435" s="25"/>
      <c r="P435" s="22"/>
    </row>
    <row r="436" spans="1:16" ht="12">
      <c r="A436" s="24">
        <v>40569</v>
      </c>
      <c r="B436" s="199"/>
      <c r="C436" s="25">
        <v>41792</v>
      </c>
      <c r="D436" s="25">
        <v>18872</v>
      </c>
      <c r="E436" s="25">
        <v>114</v>
      </c>
      <c r="F436" s="25">
        <v>200</v>
      </c>
      <c r="G436" s="25">
        <v>33200</v>
      </c>
      <c r="H436" s="25">
        <f t="shared" si="49"/>
        <v>94178</v>
      </c>
      <c r="I436" s="21">
        <f t="shared" si="44"/>
        <v>0.44375544182293103</v>
      </c>
      <c r="J436" s="21">
        <f t="shared" si="45"/>
        <v>0.20038650215549278</v>
      </c>
      <c r="K436" s="21">
        <f t="shared" si="46"/>
        <v>0.0012104737836862113</v>
      </c>
      <c r="L436" s="21">
        <f t="shared" si="47"/>
        <v>0.002123638216993353</v>
      </c>
      <c r="M436" s="21">
        <f t="shared" si="48"/>
        <v>0.3525239440208966</v>
      </c>
      <c r="N436" s="25"/>
      <c r="P436" s="22"/>
    </row>
    <row r="437" spans="1:16" ht="12">
      <c r="A437" s="24">
        <v>40568</v>
      </c>
      <c r="B437" s="199"/>
      <c r="C437" s="25">
        <v>41796</v>
      </c>
      <c r="D437" s="25">
        <v>18869</v>
      </c>
      <c r="E437" s="25">
        <v>114</v>
      </c>
      <c r="F437" s="25">
        <v>200</v>
      </c>
      <c r="G437" s="25">
        <v>33194</v>
      </c>
      <c r="H437" s="25">
        <f t="shared" si="49"/>
        <v>94173</v>
      </c>
      <c r="I437" s="21">
        <f t="shared" si="44"/>
        <v>0.4438214774935491</v>
      </c>
      <c r="J437" s="21">
        <f t="shared" si="45"/>
        <v>0.20036528516666136</v>
      </c>
      <c r="K437" s="21">
        <f t="shared" si="46"/>
        <v>0.0012105380523079864</v>
      </c>
      <c r="L437" s="21">
        <f t="shared" si="47"/>
        <v>0.0021237509689613797</v>
      </c>
      <c r="M437" s="21">
        <f t="shared" si="48"/>
        <v>0.35247894831852017</v>
      </c>
      <c r="N437" s="25"/>
      <c r="P437" s="22"/>
    </row>
    <row r="438" spans="1:16" ht="12">
      <c r="A438" s="24">
        <v>40563</v>
      </c>
      <c r="B438" s="199"/>
      <c r="C438" s="25">
        <v>41786</v>
      </c>
      <c r="D438" s="25">
        <v>18869</v>
      </c>
      <c r="E438" s="25">
        <v>114</v>
      </c>
      <c r="F438" s="25">
        <v>200</v>
      </c>
      <c r="G438" s="25">
        <v>33191</v>
      </c>
      <c r="H438" s="25">
        <f t="shared" si="49"/>
        <v>94160</v>
      </c>
      <c r="I438" s="21">
        <f t="shared" si="44"/>
        <v>0.4437765505522515</v>
      </c>
      <c r="J438" s="21">
        <f t="shared" si="45"/>
        <v>0.200392948173322</v>
      </c>
      <c r="K438" s="21">
        <f t="shared" si="46"/>
        <v>0.0012107051826677996</v>
      </c>
      <c r="L438" s="21">
        <f t="shared" si="47"/>
        <v>0.0021240441801189465</v>
      </c>
      <c r="M438" s="21">
        <f t="shared" si="48"/>
        <v>0.3524957519116398</v>
      </c>
      <c r="N438" s="25"/>
      <c r="P438" s="22"/>
    </row>
    <row r="439" spans="1:16" ht="12">
      <c r="A439" s="24">
        <v>40562</v>
      </c>
      <c r="B439" s="199"/>
      <c r="C439" s="25">
        <v>41785</v>
      </c>
      <c r="D439" s="25">
        <v>18870</v>
      </c>
      <c r="E439" s="25">
        <v>114</v>
      </c>
      <c r="F439" s="25">
        <v>200</v>
      </c>
      <c r="G439" s="25">
        <v>33189</v>
      </c>
      <c r="H439" s="25">
        <f t="shared" si="49"/>
        <v>94158</v>
      </c>
      <c r="I439" s="21">
        <f t="shared" si="44"/>
        <v>0.44377535631597953</v>
      </c>
      <c r="J439" s="21">
        <f t="shared" si="45"/>
        <v>0.2004078251449691</v>
      </c>
      <c r="K439" s="21">
        <f t="shared" si="46"/>
        <v>0.0012107308991269993</v>
      </c>
      <c r="L439" s="21">
        <f t="shared" si="47"/>
        <v>0.002124089296714034</v>
      </c>
      <c r="M439" s="21">
        <f t="shared" si="48"/>
        <v>0.35248199834321037</v>
      </c>
      <c r="N439" s="25"/>
      <c r="P439" s="22"/>
    </row>
    <row r="440" spans="1:16" ht="12">
      <c r="A440" s="24">
        <v>40561</v>
      </c>
      <c r="B440" s="199" t="s">
        <v>204</v>
      </c>
      <c r="C440" s="25">
        <v>41787</v>
      </c>
      <c r="D440" s="25">
        <v>18863</v>
      </c>
      <c r="E440" s="25">
        <v>114</v>
      </c>
      <c r="F440" s="25">
        <v>201</v>
      </c>
      <c r="G440" s="25">
        <v>33182</v>
      </c>
      <c r="H440" s="25">
        <f t="shared" si="49"/>
        <v>94147</v>
      </c>
      <c r="I440" s="21">
        <f t="shared" si="44"/>
        <v>0.44384844976472965</v>
      </c>
      <c r="J440" s="21">
        <f t="shared" si="45"/>
        <v>0.20035688869533813</v>
      </c>
      <c r="K440" s="21">
        <f t="shared" si="46"/>
        <v>0.0012108723591829798</v>
      </c>
      <c r="L440" s="21">
        <f t="shared" si="47"/>
        <v>0.002134959159612096</v>
      </c>
      <c r="M440" s="21">
        <f t="shared" si="48"/>
        <v>0.35244883002113714</v>
      </c>
      <c r="N440" s="25"/>
      <c r="P440" s="22"/>
    </row>
    <row r="441" spans="1:16" ht="12">
      <c r="A441" s="24">
        <v>40550</v>
      </c>
      <c r="B441" s="199"/>
      <c r="C441" s="25">
        <v>41787</v>
      </c>
      <c r="D441" s="25">
        <v>18855</v>
      </c>
      <c r="E441" s="25">
        <v>114</v>
      </c>
      <c r="F441" s="25">
        <v>199</v>
      </c>
      <c r="G441" s="25">
        <v>33158</v>
      </c>
      <c r="H441" s="25">
        <f t="shared" si="49"/>
        <v>94113</v>
      </c>
      <c r="I441" s="21">
        <f t="shared" si="44"/>
        <v>0.444008797934398</v>
      </c>
      <c r="J441" s="21">
        <f t="shared" si="45"/>
        <v>0.20034426699818303</v>
      </c>
      <c r="K441" s="21">
        <f t="shared" si="46"/>
        <v>0.001211309808421791</v>
      </c>
      <c r="L441" s="21">
        <f t="shared" si="47"/>
        <v>0.0021144794024204943</v>
      </c>
      <c r="M441" s="21">
        <f t="shared" si="48"/>
        <v>0.35232114585657665</v>
      </c>
      <c r="N441" s="25"/>
      <c r="P441" s="22"/>
    </row>
    <row r="442" spans="1:16" ht="12">
      <c r="A442" s="24">
        <v>40541</v>
      </c>
      <c r="B442" s="199"/>
      <c r="C442" s="25">
        <v>41777</v>
      </c>
      <c r="D442" s="25">
        <v>18846</v>
      </c>
      <c r="E442" s="25">
        <v>113</v>
      </c>
      <c r="F442" s="25">
        <v>199</v>
      </c>
      <c r="G442" s="25">
        <v>33140</v>
      </c>
      <c r="H442" s="25">
        <f t="shared" si="49"/>
        <v>94075</v>
      </c>
      <c r="I442" s="21">
        <f aca="true" t="shared" si="50" ref="I442:I505">C442/H442</f>
        <v>0.4440818495880946</v>
      </c>
      <c r="J442" s="21">
        <f aca="true" t="shared" si="51" ref="J442:J505">D442/H442</f>
        <v>0.20032952431570555</v>
      </c>
      <c r="K442" s="21">
        <f aca="true" t="shared" si="52" ref="K442:K505">E442/H442</f>
        <v>0.0012011692798299229</v>
      </c>
      <c r="L442" s="21">
        <f aca="true" t="shared" si="53" ref="L442:L505">F442/H442</f>
        <v>0.002115333510496944</v>
      </c>
      <c r="M442" s="21">
        <f aca="true" t="shared" si="54" ref="M442:M505">G442/H442</f>
        <v>0.352272123305873</v>
      </c>
      <c r="N442" s="25"/>
      <c r="P442" s="22"/>
    </row>
    <row r="443" spans="1:16" ht="12">
      <c r="A443" s="24">
        <v>40534</v>
      </c>
      <c r="B443" s="199"/>
      <c r="C443" s="25">
        <v>41753</v>
      </c>
      <c r="D443" s="25">
        <v>18826</v>
      </c>
      <c r="E443" s="25">
        <v>112</v>
      </c>
      <c r="F443" s="25">
        <v>201</v>
      </c>
      <c r="G443" s="25">
        <v>33099</v>
      </c>
      <c r="H443" s="25">
        <f t="shared" si="49"/>
        <v>93991</v>
      </c>
      <c r="I443" s="21">
        <f t="shared" si="50"/>
        <v>0.4442233830898703</v>
      </c>
      <c r="J443" s="21">
        <f t="shared" si="51"/>
        <v>0.20029577299954252</v>
      </c>
      <c r="K443" s="21">
        <f t="shared" si="52"/>
        <v>0.0011916034513942825</v>
      </c>
      <c r="L443" s="21">
        <f t="shared" si="53"/>
        <v>0.002138502622591525</v>
      </c>
      <c r="M443" s="21">
        <f t="shared" si="54"/>
        <v>0.3521507378366014</v>
      </c>
      <c r="N443" s="25"/>
      <c r="P443" s="22"/>
    </row>
    <row r="444" spans="1:16" ht="12">
      <c r="A444" s="24">
        <v>40529</v>
      </c>
      <c r="B444" s="199"/>
      <c r="C444" s="25">
        <v>41735</v>
      </c>
      <c r="D444" s="25">
        <v>18828</v>
      </c>
      <c r="E444" s="25">
        <v>112</v>
      </c>
      <c r="F444" s="25">
        <v>202</v>
      </c>
      <c r="G444" s="25">
        <v>33083</v>
      </c>
      <c r="H444" s="25">
        <f t="shared" si="49"/>
        <v>93960</v>
      </c>
      <c r="I444" s="21">
        <f t="shared" si="50"/>
        <v>0.44417837377607494</v>
      </c>
      <c r="J444" s="21">
        <f t="shared" si="51"/>
        <v>0.20038314176245212</v>
      </c>
      <c r="K444" s="21">
        <f t="shared" si="52"/>
        <v>0.001191996594295445</v>
      </c>
      <c r="L444" s="21">
        <f t="shared" si="53"/>
        <v>0.002149851000425713</v>
      </c>
      <c r="M444" s="21">
        <f t="shared" si="54"/>
        <v>0.3520966368667518</v>
      </c>
      <c r="N444" s="25"/>
      <c r="P444" s="22"/>
    </row>
    <row r="445" spans="1:16" ht="12">
      <c r="A445" s="24">
        <v>40522</v>
      </c>
      <c r="B445" s="199"/>
      <c r="C445" s="25">
        <v>41813</v>
      </c>
      <c r="D445" s="25">
        <v>18846</v>
      </c>
      <c r="E445" s="25">
        <v>112</v>
      </c>
      <c r="F445" s="25">
        <v>202</v>
      </c>
      <c r="G445" s="25">
        <v>33134</v>
      </c>
      <c r="H445" s="25">
        <f aca="true" t="shared" si="55" ref="H445:H508">C445+D445+G445+E445+F445</f>
        <v>94107</v>
      </c>
      <c r="I445" s="21">
        <f t="shared" si="50"/>
        <v>0.4443133879520121</v>
      </c>
      <c r="J445" s="21">
        <f t="shared" si="51"/>
        <v>0.20026140457139213</v>
      </c>
      <c r="K445" s="21">
        <f t="shared" si="52"/>
        <v>0.001190134633980469</v>
      </c>
      <c r="L445" s="21">
        <f t="shared" si="53"/>
        <v>0.002146492822000489</v>
      </c>
      <c r="M445" s="21">
        <f t="shared" si="54"/>
        <v>0.3520885800206148</v>
      </c>
      <c r="N445" s="25"/>
      <c r="P445" s="22"/>
    </row>
    <row r="446" spans="1:16" ht="12">
      <c r="A446" s="24">
        <v>40511</v>
      </c>
      <c r="B446" s="199"/>
      <c r="C446" s="25">
        <v>41749</v>
      </c>
      <c r="D446" s="25">
        <v>18776</v>
      </c>
      <c r="E446" s="25">
        <v>114</v>
      </c>
      <c r="F446" s="25">
        <v>201</v>
      </c>
      <c r="G446" s="25">
        <v>32983</v>
      </c>
      <c r="H446" s="25">
        <f t="shared" si="55"/>
        <v>93823</v>
      </c>
      <c r="I446" s="21">
        <f t="shared" si="50"/>
        <v>0.44497617854896987</v>
      </c>
      <c r="J446" s="21">
        <f t="shared" si="51"/>
        <v>0.20012150538780468</v>
      </c>
      <c r="K446" s="21">
        <f t="shared" si="52"/>
        <v>0.0012150538780469607</v>
      </c>
      <c r="L446" s="21">
        <f t="shared" si="53"/>
        <v>0.0021423318376091152</v>
      </c>
      <c r="M446" s="21">
        <f t="shared" si="54"/>
        <v>0.35154493034756934</v>
      </c>
      <c r="N446" s="25"/>
      <c r="P446" s="22"/>
    </row>
    <row r="447" spans="1:16" ht="12">
      <c r="A447" s="24">
        <v>40505</v>
      </c>
      <c r="B447" s="199"/>
      <c r="C447" s="25">
        <v>41761</v>
      </c>
      <c r="D447" s="25">
        <v>18783</v>
      </c>
      <c r="E447" s="25">
        <v>114</v>
      </c>
      <c r="F447" s="25">
        <v>201</v>
      </c>
      <c r="G447" s="25">
        <v>32993</v>
      </c>
      <c r="H447" s="25">
        <f t="shared" si="55"/>
        <v>93852</v>
      </c>
      <c r="I447" s="21">
        <f t="shared" si="50"/>
        <v>0.4449665430678089</v>
      </c>
      <c r="J447" s="21">
        <f t="shared" si="51"/>
        <v>0.2001342539317223</v>
      </c>
      <c r="K447" s="21">
        <f t="shared" si="52"/>
        <v>0.0012146784298683033</v>
      </c>
      <c r="L447" s="21">
        <f t="shared" si="53"/>
        <v>0.0021416698631888504</v>
      </c>
      <c r="M447" s="21">
        <f t="shared" si="54"/>
        <v>0.35154285470741164</v>
      </c>
      <c r="N447" s="25"/>
      <c r="P447" s="22"/>
    </row>
    <row r="448" spans="1:16" ht="12">
      <c r="A448" s="24">
        <v>40498</v>
      </c>
      <c r="B448" s="199" t="s">
        <v>259</v>
      </c>
      <c r="C448" s="25">
        <v>41821</v>
      </c>
      <c r="D448" s="25">
        <v>18817</v>
      </c>
      <c r="E448" s="25">
        <v>114</v>
      </c>
      <c r="F448" s="25">
        <v>202</v>
      </c>
      <c r="G448" s="25">
        <v>33059</v>
      </c>
      <c r="H448" s="25">
        <f t="shared" si="55"/>
        <v>94013</v>
      </c>
      <c r="I448" s="21">
        <f t="shared" si="50"/>
        <v>0.4448427345154394</v>
      </c>
      <c r="J448" s="21">
        <f t="shared" si="51"/>
        <v>0.20015317030623425</v>
      </c>
      <c r="K448" s="21">
        <f t="shared" si="52"/>
        <v>0.0012125982576877666</v>
      </c>
      <c r="L448" s="21">
        <f t="shared" si="53"/>
        <v>0.002148639018008148</v>
      </c>
      <c r="M448" s="21">
        <f t="shared" si="54"/>
        <v>0.3516428579026305</v>
      </c>
      <c r="N448" s="25"/>
      <c r="P448" s="22"/>
    </row>
    <row r="449" spans="1:16" ht="12">
      <c r="A449" s="24">
        <v>40483</v>
      </c>
      <c r="B449" s="199" t="s">
        <v>308</v>
      </c>
      <c r="C449" s="25">
        <v>41578</v>
      </c>
      <c r="D449" s="25">
        <v>18616</v>
      </c>
      <c r="E449" s="25">
        <v>112</v>
      </c>
      <c r="F449" s="25">
        <v>196</v>
      </c>
      <c r="G449" s="25">
        <v>32108</v>
      </c>
      <c r="H449" s="25">
        <f t="shared" si="55"/>
        <v>92610</v>
      </c>
      <c r="I449" s="21">
        <f t="shared" si="50"/>
        <v>0.44895799589677143</v>
      </c>
      <c r="J449" s="21">
        <f t="shared" si="51"/>
        <v>0.20101500917827447</v>
      </c>
      <c r="K449" s="21">
        <f t="shared" si="52"/>
        <v>0.0012093726379440665</v>
      </c>
      <c r="L449" s="21">
        <f t="shared" si="53"/>
        <v>0.0021164021164021165</v>
      </c>
      <c r="M449" s="21">
        <f t="shared" si="54"/>
        <v>0.34670122017060795</v>
      </c>
      <c r="N449" s="25"/>
      <c r="P449" s="22"/>
    </row>
    <row r="450" spans="1:16" ht="12">
      <c r="A450" s="24">
        <v>40482</v>
      </c>
      <c r="B450" s="199"/>
      <c r="C450" s="25">
        <v>41572</v>
      </c>
      <c r="D450" s="25">
        <v>18612</v>
      </c>
      <c r="E450" s="25">
        <v>111</v>
      </c>
      <c r="F450" s="25">
        <v>196</v>
      </c>
      <c r="G450" s="25">
        <v>32095</v>
      </c>
      <c r="H450" s="25">
        <f t="shared" si="55"/>
        <v>92586</v>
      </c>
      <c r="I450" s="21">
        <f t="shared" si="50"/>
        <v>0.44900956948134707</v>
      </c>
      <c r="J450" s="21">
        <f t="shared" si="51"/>
        <v>0.20102391290259866</v>
      </c>
      <c r="K450" s="21">
        <f t="shared" si="52"/>
        <v>0.0011988853606376775</v>
      </c>
      <c r="L450" s="21">
        <f t="shared" si="53"/>
        <v>0.0021169507268917545</v>
      </c>
      <c r="M450" s="21">
        <f t="shared" si="54"/>
        <v>0.34665068152852485</v>
      </c>
      <c r="N450" s="25"/>
      <c r="P450" s="22"/>
    </row>
    <row r="451" spans="1:16" ht="12">
      <c r="A451" s="24">
        <v>40481</v>
      </c>
      <c r="B451" s="199"/>
      <c r="C451" s="25">
        <v>41563</v>
      </c>
      <c r="D451" s="25">
        <v>18610</v>
      </c>
      <c r="E451" s="25">
        <v>111</v>
      </c>
      <c r="F451" s="25">
        <v>196</v>
      </c>
      <c r="G451" s="25">
        <v>32066</v>
      </c>
      <c r="H451" s="25">
        <f t="shared" si="55"/>
        <v>92546</v>
      </c>
      <c r="I451" s="21">
        <f t="shared" si="50"/>
        <v>0.4491063903356169</v>
      </c>
      <c r="J451" s="21">
        <f t="shared" si="51"/>
        <v>0.20108918807944157</v>
      </c>
      <c r="K451" s="21">
        <f t="shared" si="52"/>
        <v>0.0011994035398612583</v>
      </c>
      <c r="L451" s="21">
        <f t="shared" si="53"/>
        <v>0.0021178657100252847</v>
      </c>
      <c r="M451" s="21">
        <f t="shared" si="54"/>
        <v>0.346487152335055</v>
      </c>
      <c r="N451" s="25"/>
      <c r="P451" s="22"/>
    </row>
    <row r="452" spans="1:16" ht="12">
      <c r="A452" s="24">
        <v>40480</v>
      </c>
      <c r="B452" s="199"/>
      <c r="C452" s="25">
        <v>41557</v>
      </c>
      <c r="D452" s="25">
        <v>18608</v>
      </c>
      <c r="E452" s="25">
        <v>110</v>
      </c>
      <c r="F452" s="25">
        <v>196</v>
      </c>
      <c r="G452" s="25">
        <v>32067</v>
      </c>
      <c r="H452" s="25">
        <f t="shared" si="55"/>
        <v>92538</v>
      </c>
      <c r="I452" s="21">
        <f t="shared" si="50"/>
        <v>0.44908037779074544</v>
      </c>
      <c r="J452" s="21">
        <f t="shared" si="51"/>
        <v>0.20108495969223456</v>
      </c>
      <c r="K452" s="21">
        <f t="shared" si="52"/>
        <v>0.001188700858025892</v>
      </c>
      <c r="L452" s="21">
        <f t="shared" si="53"/>
        <v>0.002118048801573408</v>
      </c>
      <c r="M452" s="21">
        <f t="shared" si="54"/>
        <v>0.34652791285742074</v>
      </c>
      <c r="N452" s="25"/>
      <c r="P452" s="22"/>
    </row>
    <row r="453" spans="1:16" ht="12">
      <c r="A453" s="24">
        <v>40479</v>
      </c>
      <c r="B453" s="199"/>
      <c r="C453" s="25">
        <v>41550</v>
      </c>
      <c r="D453" s="25">
        <v>18606</v>
      </c>
      <c r="E453" s="25">
        <v>109</v>
      </c>
      <c r="F453" s="25">
        <v>196</v>
      </c>
      <c r="G453" s="25">
        <v>32064</v>
      </c>
      <c r="H453" s="25">
        <f t="shared" si="55"/>
        <v>92525</v>
      </c>
      <c r="I453" s="21">
        <f t="shared" si="50"/>
        <v>0.44906781950824104</v>
      </c>
      <c r="J453" s="21">
        <f t="shared" si="51"/>
        <v>0.20109159686571196</v>
      </c>
      <c r="K453" s="21">
        <f t="shared" si="52"/>
        <v>0.0011780599837881653</v>
      </c>
      <c r="L453" s="21">
        <f t="shared" si="53"/>
        <v>0.0021183463928667926</v>
      </c>
      <c r="M453" s="21">
        <f t="shared" si="54"/>
        <v>0.34654417724939207</v>
      </c>
      <c r="N453" s="25"/>
      <c r="P453" s="22"/>
    </row>
    <row r="454" spans="1:16" ht="12">
      <c r="A454" s="24">
        <v>40478</v>
      </c>
      <c r="B454" s="199"/>
      <c r="C454" s="25">
        <v>41552</v>
      </c>
      <c r="D454" s="25">
        <v>18601</v>
      </c>
      <c r="E454" s="25">
        <v>108</v>
      </c>
      <c r="F454" s="25">
        <v>195</v>
      </c>
      <c r="G454" s="25">
        <v>32039</v>
      </c>
      <c r="H454" s="25">
        <f t="shared" si="55"/>
        <v>92495</v>
      </c>
      <c r="I454" s="21">
        <f t="shared" si="50"/>
        <v>0.44923509378885346</v>
      </c>
      <c r="J454" s="21">
        <f t="shared" si="51"/>
        <v>0.2011027623114763</v>
      </c>
      <c r="K454" s="21">
        <f t="shared" si="52"/>
        <v>0.0011676306827396075</v>
      </c>
      <c r="L454" s="21">
        <f t="shared" si="53"/>
        <v>0.0021082220660576245</v>
      </c>
      <c r="M454" s="21">
        <f t="shared" si="54"/>
        <v>0.346386291150873</v>
      </c>
      <c r="N454" s="25"/>
      <c r="P454" s="22"/>
    </row>
    <row r="455" spans="1:16" ht="12">
      <c r="A455" s="24">
        <v>40477</v>
      </c>
      <c r="B455" s="199"/>
      <c r="C455" s="25">
        <v>41528</v>
      </c>
      <c r="D455" s="25">
        <v>18581</v>
      </c>
      <c r="E455" s="25">
        <v>107</v>
      </c>
      <c r="F455" s="25">
        <v>195</v>
      </c>
      <c r="G455" s="25">
        <v>31935</v>
      </c>
      <c r="H455" s="25">
        <f t="shared" si="55"/>
        <v>92346</v>
      </c>
      <c r="I455" s="21">
        <f t="shared" si="50"/>
        <v>0.4497000411495896</v>
      </c>
      <c r="J455" s="21">
        <f t="shared" si="51"/>
        <v>0.20121066424100664</v>
      </c>
      <c r="K455" s="21">
        <f t="shared" si="52"/>
        <v>0.001158685812054664</v>
      </c>
      <c r="L455" s="21">
        <f t="shared" si="53"/>
        <v>0.0021116236761743877</v>
      </c>
      <c r="M455" s="21">
        <f t="shared" si="54"/>
        <v>0.3458189851211747</v>
      </c>
      <c r="N455" s="25"/>
      <c r="P455" s="22"/>
    </row>
    <row r="456" spans="1:16" ht="12">
      <c r="A456" s="24">
        <v>40476</v>
      </c>
      <c r="B456" s="199"/>
      <c r="C456" s="25">
        <v>41534</v>
      </c>
      <c r="D456" s="25">
        <v>18579</v>
      </c>
      <c r="E456" s="25">
        <v>106</v>
      </c>
      <c r="F456" s="25">
        <v>194</v>
      </c>
      <c r="G456" s="25">
        <v>31892</v>
      </c>
      <c r="H456" s="25">
        <f t="shared" si="55"/>
        <v>92305</v>
      </c>
      <c r="I456" s="21">
        <f t="shared" si="50"/>
        <v>0.449964790639727</v>
      </c>
      <c r="J456" s="21">
        <f t="shared" si="51"/>
        <v>0.20127837061914305</v>
      </c>
      <c r="K456" s="21">
        <f t="shared" si="52"/>
        <v>0.0011483668273657981</v>
      </c>
      <c r="L456" s="21">
        <f t="shared" si="53"/>
        <v>0.002101727967065706</v>
      </c>
      <c r="M456" s="21">
        <f t="shared" si="54"/>
        <v>0.34550674394669845</v>
      </c>
      <c r="N456" s="25"/>
      <c r="P456" s="22"/>
    </row>
    <row r="457" spans="1:16" ht="12">
      <c r="A457" s="24">
        <v>40475</v>
      </c>
      <c r="B457" s="199"/>
      <c r="C457" s="25">
        <v>41485</v>
      </c>
      <c r="D457" s="25">
        <v>18537</v>
      </c>
      <c r="E457" s="25">
        <v>104</v>
      </c>
      <c r="F457" s="25">
        <v>192</v>
      </c>
      <c r="G457" s="25">
        <v>31757</v>
      </c>
      <c r="H457" s="25">
        <f t="shared" si="55"/>
        <v>92075</v>
      </c>
      <c r="I457" s="21">
        <f t="shared" si="50"/>
        <v>0.4505566114580505</v>
      </c>
      <c r="J457" s="21">
        <f t="shared" si="51"/>
        <v>0.2013250067879446</v>
      </c>
      <c r="K457" s="21">
        <f t="shared" si="52"/>
        <v>0.0011295139831658974</v>
      </c>
      <c r="L457" s="21">
        <f t="shared" si="53"/>
        <v>0.002085256584306272</v>
      </c>
      <c r="M457" s="21">
        <f t="shared" si="54"/>
        <v>0.34490361118653273</v>
      </c>
      <c r="N457" s="25"/>
      <c r="P457" s="22"/>
    </row>
    <row r="458" spans="1:16" ht="12">
      <c r="A458" s="24">
        <v>40474</v>
      </c>
      <c r="B458" s="199"/>
      <c r="C458" s="25">
        <v>41475</v>
      </c>
      <c r="D458" s="25">
        <v>18534</v>
      </c>
      <c r="E458" s="25">
        <v>104</v>
      </c>
      <c r="F458" s="25">
        <v>191</v>
      </c>
      <c r="G458" s="25">
        <v>31750</v>
      </c>
      <c r="H458" s="25">
        <f t="shared" si="55"/>
        <v>92054</v>
      </c>
      <c r="I458" s="21">
        <f t="shared" si="50"/>
        <v>0.45055076368218655</v>
      </c>
      <c r="J458" s="21">
        <f t="shared" si="51"/>
        <v>0.2013383448845243</v>
      </c>
      <c r="K458" s="21">
        <f t="shared" si="52"/>
        <v>0.001129771655767267</v>
      </c>
      <c r="L458" s="21">
        <f t="shared" si="53"/>
        <v>0.0020748690985725768</v>
      </c>
      <c r="M458" s="21">
        <f t="shared" si="54"/>
        <v>0.3449062506789493</v>
      </c>
      <c r="N458" s="25"/>
      <c r="P458" s="22"/>
    </row>
    <row r="459" spans="1:16" ht="12">
      <c r="A459" s="24">
        <v>40473</v>
      </c>
      <c r="B459" s="199" t="s">
        <v>206</v>
      </c>
      <c r="C459" s="25">
        <v>41491</v>
      </c>
      <c r="D459" s="25">
        <v>18536</v>
      </c>
      <c r="E459" s="25">
        <v>104</v>
      </c>
      <c r="F459" s="25">
        <v>189</v>
      </c>
      <c r="G459" s="25">
        <v>31733</v>
      </c>
      <c r="H459" s="25">
        <f t="shared" si="55"/>
        <v>92053</v>
      </c>
      <c r="I459" s="21">
        <f t="shared" si="50"/>
        <v>0.4507294710655818</v>
      </c>
      <c r="J459" s="21">
        <f t="shared" si="51"/>
        <v>0.2013622586987931</v>
      </c>
      <c r="K459" s="21">
        <f t="shared" si="52"/>
        <v>0.0011297839288236125</v>
      </c>
      <c r="L459" s="21">
        <f t="shared" si="53"/>
        <v>0.0020531650244967575</v>
      </c>
      <c r="M459" s="21">
        <f t="shared" si="54"/>
        <v>0.34472532128230476</v>
      </c>
      <c r="N459" s="25"/>
      <c r="P459" s="22"/>
    </row>
    <row r="460" spans="1:16" ht="12">
      <c r="A460" s="24">
        <v>40472</v>
      </c>
      <c r="B460" s="199"/>
      <c r="C460" s="25">
        <v>41474</v>
      </c>
      <c r="D460" s="25">
        <v>18532</v>
      </c>
      <c r="E460" s="25">
        <v>104</v>
      </c>
      <c r="F460" s="25">
        <v>186</v>
      </c>
      <c r="G460" s="25">
        <v>31691</v>
      </c>
      <c r="H460" s="25">
        <f t="shared" si="55"/>
        <v>91987</v>
      </c>
      <c r="I460" s="21">
        <f t="shared" si="50"/>
        <v>0.45086805744289954</v>
      </c>
      <c r="J460" s="21">
        <f t="shared" si="51"/>
        <v>0.201463250241882</v>
      </c>
      <c r="K460" s="21">
        <f t="shared" si="52"/>
        <v>0.0011305945405329014</v>
      </c>
      <c r="L460" s="21">
        <f t="shared" si="53"/>
        <v>0.002022024851337689</v>
      </c>
      <c r="M460" s="21">
        <f t="shared" si="54"/>
        <v>0.34451607292334785</v>
      </c>
      <c r="N460" s="25"/>
      <c r="P460" s="22"/>
    </row>
    <row r="461" spans="1:16" ht="12">
      <c r="A461" s="24">
        <v>40471</v>
      </c>
      <c r="B461" s="199"/>
      <c r="C461" s="25">
        <v>41465</v>
      </c>
      <c r="D461" s="25">
        <v>18517</v>
      </c>
      <c r="E461" s="25">
        <v>104</v>
      </c>
      <c r="F461" s="25">
        <v>183</v>
      </c>
      <c r="G461" s="25">
        <v>31663</v>
      </c>
      <c r="H461" s="25">
        <f t="shared" si="55"/>
        <v>91932</v>
      </c>
      <c r="I461" s="21">
        <f t="shared" si="50"/>
        <v>0.45103989905582387</v>
      </c>
      <c r="J461" s="21">
        <f t="shared" si="51"/>
        <v>0.20142061523734933</v>
      </c>
      <c r="K461" s="21">
        <f t="shared" si="52"/>
        <v>0.001131270939389984</v>
      </c>
      <c r="L461" s="21">
        <f t="shared" si="53"/>
        <v>0.001990601749118914</v>
      </c>
      <c r="M461" s="21">
        <f t="shared" si="54"/>
        <v>0.3444176130183179</v>
      </c>
      <c r="N461" s="25"/>
      <c r="P461" s="22"/>
    </row>
    <row r="462" spans="1:16" ht="12">
      <c r="A462" s="24">
        <v>40470</v>
      </c>
      <c r="B462" s="199"/>
      <c r="C462" s="25">
        <v>41417</v>
      </c>
      <c r="D462" s="25">
        <v>18483</v>
      </c>
      <c r="E462" s="25">
        <v>104</v>
      </c>
      <c r="F462" s="25">
        <v>180</v>
      </c>
      <c r="G462" s="25">
        <v>31577</v>
      </c>
      <c r="H462" s="25">
        <f t="shared" si="55"/>
        <v>91761</v>
      </c>
      <c r="I462" s="21">
        <f t="shared" si="50"/>
        <v>0.45135733045629406</v>
      </c>
      <c r="J462" s="21">
        <f t="shared" si="51"/>
        <v>0.20142544218131886</v>
      </c>
      <c r="K462" s="21">
        <f t="shared" si="52"/>
        <v>0.00113337910441255</v>
      </c>
      <c r="L462" s="21">
        <f t="shared" si="53"/>
        <v>0.0019616176807140287</v>
      </c>
      <c r="M462" s="21">
        <f t="shared" si="54"/>
        <v>0.3441222305772605</v>
      </c>
      <c r="N462" s="25"/>
      <c r="P462" s="22"/>
    </row>
    <row r="463" spans="1:16" ht="12">
      <c r="A463" s="24">
        <v>40466</v>
      </c>
      <c r="B463" s="199"/>
      <c r="C463" s="25">
        <v>41330</v>
      </c>
      <c r="D463" s="25">
        <v>18435</v>
      </c>
      <c r="E463" s="25">
        <v>101</v>
      </c>
      <c r="F463" s="25">
        <v>174</v>
      </c>
      <c r="G463" s="25">
        <v>31421</v>
      </c>
      <c r="H463" s="25">
        <f t="shared" si="55"/>
        <v>91461</v>
      </c>
      <c r="I463" s="21">
        <f t="shared" si="50"/>
        <v>0.45188659647281354</v>
      </c>
      <c r="J463" s="21">
        <f t="shared" si="51"/>
        <v>0.20156132121888018</v>
      </c>
      <c r="K463" s="21">
        <f t="shared" si="52"/>
        <v>0.0011042958200763167</v>
      </c>
      <c r="L463" s="21">
        <f t="shared" si="53"/>
        <v>0.0019024502246859317</v>
      </c>
      <c r="M463" s="21">
        <f t="shared" si="54"/>
        <v>0.343545336263544</v>
      </c>
      <c r="N463" s="25"/>
      <c r="P463" s="22"/>
    </row>
    <row r="464" spans="1:16" ht="12">
      <c r="A464" s="24">
        <v>40465</v>
      </c>
      <c r="B464" s="199"/>
      <c r="C464" s="25">
        <v>41333</v>
      </c>
      <c r="D464" s="25">
        <v>18418</v>
      </c>
      <c r="E464" s="25">
        <v>99</v>
      </c>
      <c r="F464" s="25">
        <v>174</v>
      </c>
      <c r="G464" s="25">
        <v>31384</v>
      </c>
      <c r="H464" s="25">
        <f t="shared" si="55"/>
        <v>91408</v>
      </c>
      <c r="I464" s="21">
        <f t="shared" si="50"/>
        <v>0.4521814283213723</v>
      </c>
      <c r="J464" s="21">
        <f t="shared" si="51"/>
        <v>0.20149221074741816</v>
      </c>
      <c r="K464" s="21">
        <f t="shared" si="52"/>
        <v>0.0010830561876422195</v>
      </c>
      <c r="L464" s="21">
        <f t="shared" si="53"/>
        <v>0.0019035532994923859</v>
      </c>
      <c r="M464" s="21">
        <f t="shared" si="54"/>
        <v>0.3433397514440749</v>
      </c>
      <c r="N464" s="25"/>
      <c r="P464" s="22"/>
    </row>
    <row r="465" spans="1:16" ht="12">
      <c r="A465" s="24">
        <v>40464</v>
      </c>
      <c r="B465" s="199"/>
      <c r="C465" s="25">
        <v>41314</v>
      </c>
      <c r="D465" s="25">
        <v>18406</v>
      </c>
      <c r="E465" s="25">
        <v>98</v>
      </c>
      <c r="F465" s="25">
        <v>175</v>
      </c>
      <c r="G465" s="25">
        <v>31338</v>
      </c>
      <c r="H465" s="25">
        <f t="shared" si="55"/>
        <v>91331</v>
      </c>
      <c r="I465" s="21">
        <f t="shared" si="50"/>
        <v>0.45235462219837735</v>
      </c>
      <c r="J465" s="21">
        <f t="shared" si="51"/>
        <v>0.20153069603967985</v>
      </c>
      <c r="K465" s="21">
        <f t="shared" si="52"/>
        <v>0.0010730201136525386</v>
      </c>
      <c r="L465" s="21">
        <f t="shared" si="53"/>
        <v>0.0019161073458081046</v>
      </c>
      <c r="M465" s="21">
        <f t="shared" si="54"/>
        <v>0.3431255543024822</v>
      </c>
      <c r="N465" s="25"/>
      <c r="P465" s="22"/>
    </row>
    <row r="466" spans="1:16" ht="12">
      <c r="A466" s="24">
        <v>40463</v>
      </c>
      <c r="B466" s="199"/>
      <c r="C466" s="25">
        <v>41282</v>
      </c>
      <c r="D466" s="25">
        <v>18373</v>
      </c>
      <c r="E466" s="25">
        <v>97</v>
      </c>
      <c r="F466" s="25">
        <v>173</v>
      </c>
      <c r="G466" s="25">
        <v>31275</v>
      </c>
      <c r="H466" s="25">
        <f t="shared" si="55"/>
        <v>91200</v>
      </c>
      <c r="I466" s="21">
        <f t="shared" si="50"/>
        <v>0.45265350877192984</v>
      </c>
      <c r="J466" s="21">
        <f t="shared" si="51"/>
        <v>0.20145833333333332</v>
      </c>
      <c r="K466" s="21">
        <f t="shared" si="52"/>
        <v>0.0010635964912280701</v>
      </c>
      <c r="L466" s="21">
        <f t="shared" si="53"/>
        <v>0.0018969298245614034</v>
      </c>
      <c r="M466" s="21">
        <f t="shared" si="54"/>
        <v>0.34292763157894735</v>
      </c>
      <c r="N466" s="25"/>
      <c r="P466" s="22"/>
    </row>
    <row r="467" spans="1:16" ht="12">
      <c r="A467" s="24">
        <v>40462</v>
      </c>
      <c r="B467" s="199"/>
      <c r="C467" s="25">
        <v>41270</v>
      </c>
      <c r="D467" s="25">
        <v>18351</v>
      </c>
      <c r="E467" s="25">
        <v>96</v>
      </c>
      <c r="F467" s="25">
        <v>174</v>
      </c>
      <c r="G467" s="25">
        <v>31219</v>
      </c>
      <c r="H467" s="25">
        <f t="shared" si="55"/>
        <v>91110</v>
      </c>
      <c r="I467" s="21">
        <f t="shared" si="50"/>
        <v>0.45296893864559323</v>
      </c>
      <c r="J467" s="21">
        <f t="shared" si="51"/>
        <v>0.20141587092525517</v>
      </c>
      <c r="K467" s="21">
        <f t="shared" si="52"/>
        <v>0.0010536713862364176</v>
      </c>
      <c r="L467" s="21">
        <f t="shared" si="53"/>
        <v>0.0019097793875535068</v>
      </c>
      <c r="M467" s="21">
        <f t="shared" si="54"/>
        <v>0.34265173965536166</v>
      </c>
      <c r="N467" s="25"/>
      <c r="P467" s="22"/>
    </row>
    <row r="468" spans="1:16" ht="12">
      <c r="A468" s="24">
        <v>40459</v>
      </c>
      <c r="B468" s="199"/>
      <c r="C468" s="25">
        <v>41149</v>
      </c>
      <c r="D468" s="25">
        <v>18251</v>
      </c>
      <c r="E468" s="25">
        <v>95</v>
      </c>
      <c r="F468" s="25">
        <v>167</v>
      </c>
      <c r="G468" s="25">
        <v>31027</v>
      </c>
      <c r="H468" s="25">
        <f t="shared" si="55"/>
        <v>90689</v>
      </c>
      <c r="I468" s="21">
        <f t="shared" si="50"/>
        <v>0.4537374984838293</v>
      </c>
      <c r="J468" s="21">
        <f t="shared" si="51"/>
        <v>0.20124822194532965</v>
      </c>
      <c r="K468" s="21">
        <f t="shared" si="52"/>
        <v>0.0010475360848614496</v>
      </c>
      <c r="L468" s="21">
        <f t="shared" si="53"/>
        <v>0.0018414581702301271</v>
      </c>
      <c r="M468" s="21">
        <f t="shared" si="54"/>
        <v>0.34212528531574943</v>
      </c>
      <c r="N468" s="25"/>
      <c r="P468" s="22"/>
    </row>
    <row r="469" spans="1:16" ht="12">
      <c r="A469" s="24">
        <v>40457</v>
      </c>
      <c r="B469" s="199"/>
      <c r="C469" s="25">
        <v>40881</v>
      </c>
      <c r="D469" s="25">
        <v>18030</v>
      </c>
      <c r="E469" s="25">
        <v>87</v>
      </c>
      <c r="F469" s="25">
        <v>152</v>
      </c>
      <c r="G469" s="25">
        <v>30538</v>
      </c>
      <c r="H469" s="25">
        <f t="shared" si="55"/>
        <v>89688</v>
      </c>
      <c r="I469" s="21">
        <f t="shared" si="50"/>
        <v>0.4558134867540808</v>
      </c>
      <c r="J469" s="21">
        <f t="shared" si="51"/>
        <v>0.20103023815895102</v>
      </c>
      <c r="K469" s="21">
        <f t="shared" si="52"/>
        <v>0.00097002943537597</v>
      </c>
      <c r="L469" s="21">
        <f t="shared" si="53"/>
        <v>0.0016947640710016948</v>
      </c>
      <c r="M469" s="21">
        <f t="shared" si="54"/>
        <v>0.3404914815805905</v>
      </c>
      <c r="N469" s="25"/>
      <c r="P469" s="22"/>
    </row>
    <row r="470" spans="1:16" ht="12">
      <c r="A470" s="24">
        <v>40456</v>
      </c>
      <c r="B470" s="199"/>
      <c r="C470" s="25">
        <v>40765</v>
      </c>
      <c r="D470" s="25">
        <v>17923</v>
      </c>
      <c r="E470" s="25">
        <v>84</v>
      </c>
      <c r="F470" s="25">
        <v>148</v>
      </c>
      <c r="G470" s="25">
        <v>30359</v>
      </c>
      <c r="H470" s="25">
        <f t="shared" si="55"/>
        <v>89279</v>
      </c>
      <c r="I470" s="21">
        <f t="shared" si="50"/>
        <v>0.4566023364957045</v>
      </c>
      <c r="J470" s="21">
        <f t="shared" si="51"/>
        <v>0.20075269660278452</v>
      </c>
      <c r="K470" s="21">
        <f t="shared" si="52"/>
        <v>0.0009408707534806618</v>
      </c>
      <c r="L470" s="21">
        <f t="shared" si="53"/>
        <v>0.0016577246608944992</v>
      </c>
      <c r="M470" s="21">
        <f t="shared" si="54"/>
        <v>0.34004637148713585</v>
      </c>
      <c r="N470" s="25"/>
      <c r="P470" s="22"/>
    </row>
    <row r="471" spans="1:16" ht="12">
      <c r="A471" s="24">
        <v>40445</v>
      </c>
      <c r="B471" s="199"/>
      <c r="C471" s="25">
        <v>40543</v>
      </c>
      <c r="D471" s="25">
        <v>17714</v>
      </c>
      <c r="E471" s="25">
        <v>78</v>
      </c>
      <c r="F471" s="25">
        <v>140</v>
      </c>
      <c r="G471" s="25">
        <v>30004</v>
      </c>
      <c r="H471" s="25">
        <f t="shared" si="55"/>
        <v>88479</v>
      </c>
      <c r="I471" s="21">
        <f t="shared" si="50"/>
        <v>0.4582217249290792</v>
      </c>
      <c r="J471" s="21">
        <f t="shared" si="51"/>
        <v>0.20020569852733416</v>
      </c>
      <c r="K471" s="21">
        <f t="shared" si="52"/>
        <v>0.0008815651171464415</v>
      </c>
      <c r="L471" s="21">
        <f t="shared" si="53"/>
        <v>0.0015822963641089977</v>
      </c>
      <c r="M471" s="21">
        <f t="shared" si="54"/>
        <v>0.3391087150623312</v>
      </c>
      <c r="N471" s="25"/>
      <c r="P471" s="22"/>
    </row>
    <row r="472" spans="1:16" ht="12">
      <c r="A472" s="24">
        <v>40444</v>
      </c>
      <c r="B472" s="199"/>
      <c r="C472" s="25">
        <v>40505</v>
      </c>
      <c r="D472" s="25">
        <v>17698</v>
      </c>
      <c r="E472" s="25">
        <v>79</v>
      </c>
      <c r="F472" s="25">
        <v>140</v>
      </c>
      <c r="G472" s="25">
        <v>29966</v>
      </c>
      <c r="H472" s="25">
        <f t="shared" si="55"/>
        <v>88388</v>
      </c>
      <c r="I472" s="21">
        <f t="shared" si="50"/>
        <v>0.4582635651898448</v>
      </c>
      <c r="J472" s="21">
        <f t="shared" si="51"/>
        <v>0.20023080056116216</v>
      </c>
      <c r="K472" s="21">
        <f t="shared" si="52"/>
        <v>0.000893786486853419</v>
      </c>
      <c r="L472" s="21">
        <f t="shared" si="53"/>
        <v>0.0015839254197402362</v>
      </c>
      <c r="M472" s="21">
        <f t="shared" si="54"/>
        <v>0.3390279223423994</v>
      </c>
      <c r="N472" s="25"/>
      <c r="P472" s="22"/>
    </row>
    <row r="473" spans="1:16" ht="12">
      <c r="A473" s="24">
        <v>40443</v>
      </c>
      <c r="B473" s="199"/>
      <c r="C473" s="25">
        <v>40470</v>
      </c>
      <c r="D473" s="25">
        <v>17669</v>
      </c>
      <c r="E473" s="25">
        <v>79</v>
      </c>
      <c r="F473" s="25">
        <v>138</v>
      </c>
      <c r="G473" s="25">
        <v>29884</v>
      </c>
      <c r="H473" s="25">
        <f t="shared" si="55"/>
        <v>88240</v>
      </c>
      <c r="I473" s="21">
        <f t="shared" si="50"/>
        <v>0.45863553943789664</v>
      </c>
      <c r="J473" s="21">
        <f t="shared" si="51"/>
        <v>0.2002379873073436</v>
      </c>
      <c r="K473" s="21">
        <f t="shared" si="52"/>
        <v>0.0008952855847688124</v>
      </c>
      <c r="L473" s="21">
        <f t="shared" si="53"/>
        <v>0.0015639165911151406</v>
      </c>
      <c r="M473" s="21">
        <f t="shared" si="54"/>
        <v>0.3386672710788758</v>
      </c>
      <c r="N473" s="25"/>
      <c r="P473" s="22"/>
    </row>
    <row r="474" spans="1:16" ht="12">
      <c r="A474" s="24">
        <v>40442</v>
      </c>
      <c r="B474" s="199"/>
      <c r="C474" s="25">
        <v>40455</v>
      </c>
      <c r="D474" s="25">
        <v>17659</v>
      </c>
      <c r="E474" s="25">
        <v>79</v>
      </c>
      <c r="F474" s="25">
        <v>135</v>
      </c>
      <c r="G474" s="25">
        <v>29868</v>
      </c>
      <c r="H474" s="25">
        <f t="shared" si="55"/>
        <v>88196</v>
      </c>
      <c r="I474" s="21">
        <f t="shared" si="50"/>
        <v>0.4586942718490635</v>
      </c>
      <c r="J474" s="21">
        <f t="shared" si="51"/>
        <v>0.20022449997732322</v>
      </c>
      <c r="K474" s="21">
        <f t="shared" si="52"/>
        <v>0.0008957322327543199</v>
      </c>
      <c r="L474" s="21">
        <f t="shared" si="53"/>
        <v>0.0015306816635675088</v>
      </c>
      <c r="M474" s="21">
        <f t="shared" si="54"/>
        <v>0.3386548142772915</v>
      </c>
      <c r="N474" s="25"/>
      <c r="P474" s="22"/>
    </row>
    <row r="475" spans="1:16" ht="12">
      <c r="A475" s="24">
        <v>40438</v>
      </c>
      <c r="B475" s="199"/>
      <c r="C475" s="25">
        <v>40443</v>
      </c>
      <c r="D475" s="25">
        <v>17641</v>
      </c>
      <c r="E475" s="25">
        <v>79</v>
      </c>
      <c r="F475" s="25">
        <v>135</v>
      </c>
      <c r="G475" s="25">
        <v>29838</v>
      </c>
      <c r="H475" s="25">
        <f t="shared" si="55"/>
        <v>88136</v>
      </c>
      <c r="I475" s="21">
        <f t="shared" si="50"/>
        <v>0.45887038213669784</v>
      </c>
      <c r="J475" s="21">
        <f t="shared" si="51"/>
        <v>0.20015657620041755</v>
      </c>
      <c r="K475" s="21">
        <f t="shared" si="52"/>
        <v>0.000896342016882999</v>
      </c>
      <c r="L475" s="21">
        <f t="shared" si="53"/>
        <v>0.0015317236997367705</v>
      </c>
      <c r="M475" s="21">
        <f t="shared" si="54"/>
        <v>0.33854497594626487</v>
      </c>
      <c r="N475" s="25"/>
      <c r="P475" s="22"/>
    </row>
    <row r="476" spans="1:16" ht="12">
      <c r="A476" s="24">
        <v>40431</v>
      </c>
      <c r="B476" s="199"/>
      <c r="C476" s="25">
        <v>40428</v>
      </c>
      <c r="D476" s="25">
        <v>17635</v>
      </c>
      <c r="E476" s="25">
        <v>78</v>
      </c>
      <c r="F476" s="25">
        <v>135</v>
      </c>
      <c r="G476" s="25">
        <v>29740</v>
      </c>
      <c r="H476" s="25">
        <f t="shared" si="55"/>
        <v>88016</v>
      </c>
      <c r="I476" s="21">
        <f t="shared" si="50"/>
        <v>0.45932557716778766</v>
      </c>
      <c r="J476" s="21">
        <f t="shared" si="51"/>
        <v>0.20036129794582802</v>
      </c>
      <c r="K476" s="21">
        <f t="shared" si="52"/>
        <v>0.0008862025086347937</v>
      </c>
      <c r="L476" s="21">
        <f t="shared" si="53"/>
        <v>0.0015338120341756045</v>
      </c>
      <c r="M476" s="21">
        <f t="shared" si="54"/>
        <v>0.3378931103435739</v>
      </c>
      <c r="N476" s="25"/>
      <c r="P476" s="22"/>
    </row>
    <row r="477" spans="1:16" ht="12">
      <c r="A477" s="24">
        <v>40424</v>
      </c>
      <c r="B477" s="199"/>
      <c r="C477" s="25">
        <v>40421</v>
      </c>
      <c r="D477" s="25">
        <v>17631</v>
      </c>
      <c r="E477" s="25">
        <v>77</v>
      </c>
      <c r="F477" s="25">
        <v>134</v>
      </c>
      <c r="G477" s="25">
        <v>29691</v>
      </c>
      <c r="H477" s="25">
        <f t="shared" si="55"/>
        <v>87954</v>
      </c>
      <c r="I477" s="21">
        <f t="shared" si="50"/>
        <v>0.4595697751097164</v>
      </c>
      <c r="J477" s="21">
        <f t="shared" si="51"/>
        <v>0.20045705709802852</v>
      </c>
      <c r="K477" s="21">
        <f t="shared" si="52"/>
        <v>0.0008754576255770062</v>
      </c>
      <c r="L477" s="21">
        <f t="shared" si="53"/>
        <v>0.0015235236600950497</v>
      </c>
      <c r="M477" s="21">
        <f t="shared" si="54"/>
        <v>0.337574186506583</v>
      </c>
      <c r="N477" s="25"/>
      <c r="P477" s="22"/>
    </row>
    <row r="478" spans="1:16" ht="12">
      <c r="A478" s="24">
        <v>40417</v>
      </c>
      <c r="B478" s="199"/>
      <c r="C478" s="25">
        <v>40403</v>
      </c>
      <c r="D478" s="25">
        <v>17632</v>
      </c>
      <c r="E478" s="25">
        <v>76</v>
      </c>
      <c r="F478" s="25">
        <v>134</v>
      </c>
      <c r="G478" s="25">
        <v>29654</v>
      </c>
      <c r="H478" s="25">
        <f t="shared" si="55"/>
        <v>87899</v>
      </c>
      <c r="I478" s="21">
        <f t="shared" si="50"/>
        <v>0.4596525557742409</v>
      </c>
      <c r="J478" s="21">
        <f t="shared" si="51"/>
        <v>0.20059386341141539</v>
      </c>
      <c r="K478" s="21">
        <f t="shared" si="52"/>
        <v>0.0008646287216009283</v>
      </c>
      <c r="L478" s="21">
        <f t="shared" si="53"/>
        <v>0.0015244769565069</v>
      </c>
      <c r="M478" s="21">
        <f t="shared" si="54"/>
        <v>0.3373644751362359</v>
      </c>
      <c r="N478" s="25"/>
      <c r="P478" s="22"/>
    </row>
    <row r="479" spans="1:16" ht="12">
      <c r="A479" s="24">
        <v>40414</v>
      </c>
      <c r="B479" s="199"/>
      <c r="C479" s="25">
        <v>40384</v>
      </c>
      <c r="D479" s="25">
        <v>17615</v>
      </c>
      <c r="E479" s="25">
        <v>72</v>
      </c>
      <c r="F479" s="25">
        <v>136</v>
      </c>
      <c r="G479" s="25">
        <v>29617</v>
      </c>
      <c r="H479" s="25">
        <f t="shared" si="55"/>
        <v>87824</v>
      </c>
      <c r="I479" s="21">
        <f t="shared" si="50"/>
        <v>0.4598287484059027</v>
      </c>
      <c r="J479" s="21">
        <f t="shared" si="51"/>
        <v>0.2005715977409364</v>
      </c>
      <c r="K479" s="21">
        <f t="shared" si="52"/>
        <v>0.0008198214611040263</v>
      </c>
      <c r="L479" s="21">
        <f t="shared" si="53"/>
        <v>0.0015485516487520495</v>
      </c>
      <c r="M479" s="21">
        <f t="shared" si="54"/>
        <v>0.3372312807433048</v>
      </c>
      <c r="N479" s="25"/>
      <c r="P479" s="22"/>
    </row>
    <row r="480" spans="1:16" ht="12">
      <c r="A480" s="24">
        <v>40401</v>
      </c>
      <c r="B480" s="199"/>
      <c r="C480" s="25">
        <v>40341</v>
      </c>
      <c r="D480" s="25">
        <v>17573</v>
      </c>
      <c r="E480" s="25">
        <v>70</v>
      </c>
      <c r="F480" s="25">
        <v>135</v>
      </c>
      <c r="G480" s="25">
        <v>29495</v>
      </c>
      <c r="H480" s="25">
        <f t="shared" si="55"/>
        <v>87614</v>
      </c>
      <c r="I480" s="21">
        <f t="shared" si="50"/>
        <v>0.4604401123108179</v>
      </c>
      <c r="J480" s="21">
        <f t="shared" si="51"/>
        <v>0.20057296779053577</v>
      </c>
      <c r="K480" s="21">
        <f t="shared" si="52"/>
        <v>0.00079895907046819</v>
      </c>
      <c r="L480" s="21">
        <f t="shared" si="53"/>
        <v>0.001540849635902938</v>
      </c>
      <c r="M480" s="21">
        <f t="shared" si="54"/>
        <v>0.3366471111922752</v>
      </c>
      <c r="N480" s="25"/>
      <c r="P480" s="22"/>
    </row>
    <row r="481" spans="1:16" ht="12">
      <c r="A481" s="24">
        <v>40396</v>
      </c>
      <c r="B481" s="199"/>
      <c r="C481" s="25">
        <v>40337</v>
      </c>
      <c r="D481" s="25">
        <v>17569</v>
      </c>
      <c r="E481" s="25">
        <v>70</v>
      </c>
      <c r="F481" s="25">
        <v>134</v>
      </c>
      <c r="G481" s="25">
        <v>29485</v>
      </c>
      <c r="H481" s="25">
        <f t="shared" si="55"/>
        <v>87595</v>
      </c>
      <c r="I481" s="21">
        <f t="shared" si="50"/>
        <v>0.4604943204520806</v>
      </c>
      <c r="J481" s="21">
        <f t="shared" si="51"/>
        <v>0.20057080883612077</v>
      </c>
      <c r="K481" s="21">
        <f t="shared" si="52"/>
        <v>0.0007991323705690964</v>
      </c>
      <c r="L481" s="21">
        <f t="shared" si="53"/>
        <v>0.0015297676808036988</v>
      </c>
      <c r="M481" s="21">
        <f t="shared" si="54"/>
        <v>0.3366059706604258</v>
      </c>
      <c r="N481" s="25"/>
      <c r="P481" s="22"/>
    </row>
    <row r="482" spans="1:16" ht="12">
      <c r="A482" s="24">
        <v>40387</v>
      </c>
      <c r="B482" s="199"/>
      <c r="C482" s="25">
        <v>40342</v>
      </c>
      <c r="D482" s="25">
        <v>17560</v>
      </c>
      <c r="E482" s="25">
        <v>70</v>
      </c>
      <c r="F482" s="25">
        <v>134</v>
      </c>
      <c r="G482" s="25">
        <v>29418</v>
      </c>
      <c r="H482" s="25">
        <f t="shared" si="55"/>
        <v>87524</v>
      </c>
      <c r="I482" s="21">
        <f t="shared" si="50"/>
        <v>0.46092500342763126</v>
      </c>
      <c r="J482" s="21">
        <f t="shared" si="51"/>
        <v>0.20063068415520313</v>
      </c>
      <c r="K482" s="21">
        <f t="shared" si="52"/>
        <v>0.0007997806315981902</v>
      </c>
      <c r="L482" s="21">
        <f t="shared" si="53"/>
        <v>0.0015310086376308213</v>
      </c>
      <c r="M482" s="21">
        <f t="shared" si="54"/>
        <v>0.3361135231479366</v>
      </c>
      <c r="N482" s="25"/>
      <c r="P482" s="22"/>
    </row>
    <row r="483" spans="1:16" ht="12">
      <c r="A483" s="24">
        <v>40381</v>
      </c>
      <c r="B483" s="199"/>
      <c r="C483" s="25">
        <v>40353</v>
      </c>
      <c r="D483" s="25">
        <v>17551</v>
      </c>
      <c r="E483" s="25">
        <v>70</v>
      </c>
      <c r="F483" s="25">
        <v>134</v>
      </c>
      <c r="G483" s="25">
        <v>29400</v>
      </c>
      <c r="H483" s="25">
        <f t="shared" si="55"/>
        <v>87508</v>
      </c>
      <c r="I483" s="21">
        <f t="shared" si="50"/>
        <v>0.4611349819445079</v>
      </c>
      <c r="J483" s="21">
        <f t="shared" si="51"/>
        <v>0.20056451981533116</v>
      </c>
      <c r="K483" s="21">
        <f t="shared" si="52"/>
        <v>0.0007999268638295928</v>
      </c>
      <c r="L483" s="21">
        <f t="shared" si="53"/>
        <v>0.0015312885679023632</v>
      </c>
      <c r="M483" s="21">
        <f t="shared" si="54"/>
        <v>0.33596928280842897</v>
      </c>
      <c r="N483" s="25"/>
      <c r="P483" s="22"/>
    </row>
    <row r="484" spans="1:16" ht="12">
      <c r="A484" s="24">
        <v>40375</v>
      </c>
      <c r="B484" s="199"/>
      <c r="C484" s="25">
        <v>40343</v>
      </c>
      <c r="D484" s="25">
        <v>17542</v>
      </c>
      <c r="E484" s="25">
        <v>70</v>
      </c>
      <c r="F484" s="25">
        <v>134</v>
      </c>
      <c r="G484" s="25">
        <v>29384</v>
      </c>
      <c r="H484" s="25">
        <f t="shared" si="55"/>
        <v>87473</v>
      </c>
      <c r="I484" s="21">
        <f t="shared" si="50"/>
        <v>0.4612051718816092</v>
      </c>
      <c r="J484" s="21">
        <f t="shared" si="51"/>
        <v>0.20054188149486127</v>
      </c>
      <c r="K484" s="21">
        <f t="shared" si="52"/>
        <v>0.0008002469333394305</v>
      </c>
      <c r="L484" s="21">
        <f t="shared" si="53"/>
        <v>0.001531901272392624</v>
      </c>
      <c r="M484" s="21">
        <f t="shared" si="54"/>
        <v>0.3359207984177975</v>
      </c>
      <c r="N484" s="25"/>
      <c r="P484" s="22"/>
    </row>
    <row r="485" spans="1:16" ht="12">
      <c r="A485" s="24">
        <v>40371</v>
      </c>
      <c r="B485" s="199"/>
      <c r="C485" s="25">
        <v>40350</v>
      </c>
      <c r="D485" s="25">
        <v>17530</v>
      </c>
      <c r="E485" s="25">
        <v>70</v>
      </c>
      <c r="F485" s="25">
        <v>134</v>
      </c>
      <c r="G485" s="25">
        <v>29360</v>
      </c>
      <c r="H485" s="25">
        <f t="shared" si="55"/>
        <v>87444</v>
      </c>
      <c r="I485" s="21">
        <f t="shared" si="50"/>
        <v>0.4614381775765061</v>
      </c>
      <c r="J485" s="21">
        <f t="shared" si="51"/>
        <v>0.20047115868441517</v>
      </c>
      <c r="K485" s="21">
        <f t="shared" si="52"/>
        <v>0.0008005123278898495</v>
      </c>
      <c r="L485" s="21">
        <f t="shared" si="53"/>
        <v>0.0015324093133891406</v>
      </c>
      <c r="M485" s="21">
        <f t="shared" si="54"/>
        <v>0.33575774209779974</v>
      </c>
      <c r="N485" s="25"/>
      <c r="P485" s="22"/>
    </row>
    <row r="486" spans="1:16" ht="12">
      <c r="A486" s="24">
        <v>40366</v>
      </c>
      <c r="B486" s="199"/>
      <c r="C486" s="25">
        <v>40359</v>
      </c>
      <c r="D486" s="25">
        <v>17525</v>
      </c>
      <c r="E486" s="25">
        <v>70</v>
      </c>
      <c r="F486" s="25">
        <v>133</v>
      </c>
      <c r="G486" s="25">
        <v>29344</v>
      </c>
      <c r="H486" s="25">
        <f t="shared" si="55"/>
        <v>87431</v>
      </c>
      <c r="I486" s="21">
        <f t="shared" si="50"/>
        <v>0.46160972652720433</v>
      </c>
      <c r="J486" s="21">
        <f t="shared" si="51"/>
        <v>0.200443778522492</v>
      </c>
      <c r="K486" s="21">
        <f t="shared" si="52"/>
        <v>0.0008006313550113804</v>
      </c>
      <c r="L486" s="21">
        <f t="shared" si="53"/>
        <v>0.0015211995745216228</v>
      </c>
      <c r="M486" s="21">
        <f t="shared" si="54"/>
        <v>0.3356246640207707</v>
      </c>
      <c r="N486" s="25"/>
      <c r="P486" s="22"/>
    </row>
    <row r="487" spans="1:16" ht="12">
      <c r="A487" s="24">
        <v>40361</v>
      </c>
      <c r="B487" s="199"/>
      <c r="C487" s="25">
        <v>40359</v>
      </c>
      <c r="D487" s="25">
        <v>17524</v>
      </c>
      <c r="E487" s="25">
        <v>70</v>
      </c>
      <c r="F487" s="25">
        <v>133</v>
      </c>
      <c r="G487" s="25">
        <v>29340</v>
      </c>
      <c r="H487" s="25">
        <f t="shared" si="55"/>
        <v>87426</v>
      </c>
      <c r="I487" s="21">
        <f t="shared" si="50"/>
        <v>0.4616361265527417</v>
      </c>
      <c r="J487" s="21">
        <f t="shared" si="51"/>
        <v>0.20044380390272917</v>
      </c>
      <c r="K487" s="21">
        <f t="shared" si="52"/>
        <v>0.0008006771440990095</v>
      </c>
      <c r="L487" s="21">
        <f t="shared" si="53"/>
        <v>0.0015212865737881179</v>
      </c>
      <c r="M487" s="21">
        <f t="shared" si="54"/>
        <v>0.33559810582664196</v>
      </c>
      <c r="N487" s="25"/>
      <c r="P487" s="22"/>
    </row>
    <row r="488" spans="1:16" ht="12">
      <c r="A488" s="24">
        <v>40354</v>
      </c>
      <c r="B488" s="199"/>
      <c r="C488" s="25">
        <v>40364</v>
      </c>
      <c r="D488" s="25">
        <v>17523</v>
      </c>
      <c r="E488" s="25">
        <v>70</v>
      </c>
      <c r="F488" s="25">
        <v>132</v>
      </c>
      <c r="G488" s="25">
        <v>29294</v>
      </c>
      <c r="H488" s="25">
        <f t="shared" si="55"/>
        <v>87383</v>
      </c>
      <c r="I488" s="21">
        <f t="shared" si="50"/>
        <v>0.461920510854514</v>
      </c>
      <c r="J488" s="21">
        <f t="shared" si="51"/>
        <v>0.20053099573143518</v>
      </c>
      <c r="K488" s="21">
        <f t="shared" si="52"/>
        <v>0.0008010711465616882</v>
      </c>
      <c r="L488" s="21">
        <f t="shared" si="53"/>
        <v>0.0015105913049448978</v>
      </c>
      <c r="M488" s="21">
        <f t="shared" si="54"/>
        <v>0.3352368309625442</v>
      </c>
      <c r="N488" s="25"/>
      <c r="P488" s="22"/>
    </row>
    <row r="489" spans="1:16" ht="12">
      <c r="A489" s="24">
        <v>40347</v>
      </c>
      <c r="B489" s="199" t="s">
        <v>282</v>
      </c>
      <c r="C489" s="25">
        <v>40453</v>
      </c>
      <c r="D489" s="25">
        <v>17522</v>
      </c>
      <c r="E489" s="25">
        <v>69</v>
      </c>
      <c r="F489" s="25">
        <v>132</v>
      </c>
      <c r="G489" s="25">
        <v>29298</v>
      </c>
      <c r="H489" s="25">
        <f t="shared" si="55"/>
        <v>87474</v>
      </c>
      <c r="I489" s="21">
        <f t="shared" si="50"/>
        <v>0.46245741591787276</v>
      </c>
      <c r="J489" s="21">
        <f t="shared" si="51"/>
        <v>0.20031094953929168</v>
      </c>
      <c r="K489" s="21">
        <f t="shared" si="52"/>
        <v>0.0007888058165854997</v>
      </c>
      <c r="L489" s="21">
        <f t="shared" si="53"/>
        <v>0.0015090198230331298</v>
      </c>
      <c r="M489" s="21">
        <f t="shared" si="54"/>
        <v>0.33493380890321695</v>
      </c>
      <c r="N489" s="25"/>
      <c r="P489" s="22"/>
    </row>
    <row r="490" spans="1:16" ht="12">
      <c r="A490" s="24">
        <v>40345</v>
      </c>
      <c r="B490" s="199"/>
      <c r="C490" s="25">
        <v>40410</v>
      </c>
      <c r="D490" s="25">
        <v>17475</v>
      </c>
      <c r="E490" s="25">
        <v>67</v>
      </c>
      <c r="F490" s="25">
        <v>131</v>
      </c>
      <c r="G490" s="25">
        <v>29211</v>
      </c>
      <c r="H490" s="25">
        <f t="shared" si="55"/>
        <v>87294</v>
      </c>
      <c r="I490" s="21">
        <f t="shared" si="50"/>
        <v>0.4629184136366761</v>
      </c>
      <c r="J490" s="21">
        <f t="shared" si="51"/>
        <v>0.2001855797649323</v>
      </c>
      <c r="K490" s="21">
        <f t="shared" si="52"/>
        <v>0.0007675212500286388</v>
      </c>
      <c r="L490" s="21">
        <f t="shared" si="53"/>
        <v>0.001500675876921667</v>
      </c>
      <c r="M490" s="21">
        <f t="shared" si="54"/>
        <v>0.33462780947144133</v>
      </c>
      <c r="N490" s="25"/>
      <c r="P490" s="22"/>
    </row>
    <row r="491" spans="1:16" ht="12">
      <c r="A491" s="24">
        <v>40344</v>
      </c>
      <c r="B491" s="199" t="s">
        <v>259</v>
      </c>
      <c r="C491" s="25">
        <v>40349</v>
      </c>
      <c r="D491" s="25">
        <v>17464</v>
      </c>
      <c r="E491" s="25">
        <v>67</v>
      </c>
      <c r="F491" s="25">
        <v>127</v>
      </c>
      <c r="G491" s="25">
        <v>29102</v>
      </c>
      <c r="H491" s="25">
        <f t="shared" si="55"/>
        <v>87109</v>
      </c>
      <c r="I491" s="21">
        <f t="shared" si="50"/>
        <v>0.4632012765615493</v>
      </c>
      <c r="J491" s="21">
        <f t="shared" si="51"/>
        <v>0.20048445051602015</v>
      </c>
      <c r="K491" s="21">
        <f t="shared" si="52"/>
        <v>0.0007691512932073609</v>
      </c>
      <c r="L491" s="21">
        <f t="shared" si="53"/>
        <v>0.0014579434960796244</v>
      </c>
      <c r="M491" s="21">
        <f t="shared" si="54"/>
        <v>0.33408717813314354</v>
      </c>
      <c r="N491" s="25"/>
      <c r="P491" s="22"/>
    </row>
    <row r="492" spans="1:14" ht="12">
      <c r="A492" s="24">
        <v>40336</v>
      </c>
      <c r="B492" s="199" t="s">
        <v>281</v>
      </c>
      <c r="C492" s="25">
        <v>40579</v>
      </c>
      <c r="D492" s="25">
        <v>16645</v>
      </c>
      <c r="E492" s="25">
        <v>71</v>
      </c>
      <c r="F492" s="25">
        <v>127</v>
      </c>
      <c r="G492" s="25">
        <v>29680</v>
      </c>
      <c r="H492" s="25">
        <f t="shared" si="55"/>
        <v>87102</v>
      </c>
      <c r="I492" s="21">
        <f t="shared" si="50"/>
        <v>0.4658790842919795</v>
      </c>
      <c r="J492" s="21">
        <f t="shared" si="51"/>
        <v>0.19109779339165575</v>
      </c>
      <c r="K492" s="21">
        <f t="shared" si="52"/>
        <v>0.0008151362770085647</v>
      </c>
      <c r="L492" s="21">
        <f t="shared" si="53"/>
        <v>0.0014580606645082776</v>
      </c>
      <c r="M492" s="21">
        <f t="shared" si="54"/>
        <v>0.3407499253748479</v>
      </c>
      <c r="N492" s="25"/>
    </row>
    <row r="493" spans="1:14" ht="12">
      <c r="A493" s="24">
        <v>40333</v>
      </c>
      <c r="B493" s="199"/>
      <c r="C493" s="25">
        <v>40580</v>
      </c>
      <c r="D493" s="25">
        <v>16577</v>
      </c>
      <c r="E493" s="25">
        <v>71</v>
      </c>
      <c r="F493" s="25">
        <v>127</v>
      </c>
      <c r="G493" s="25">
        <v>29743</v>
      </c>
      <c r="H493" s="25">
        <f t="shared" si="55"/>
        <v>87098</v>
      </c>
      <c r="I493" s="21">
        <f t="shared" si="50"/>
        <v>0.46591196123906403</v>
      </c>
      <c r="J493" s="21">
        <f t="shared" si="51"/>
        <v>0.19032583985855014</v>
      </c>
      <c r="K493" s="21">
        <f t="shared" si="52"/>
        <v>0.0008151737123699741</v>
      </c>
      <c r="L493" s="21">
        <f t="shared" si="53"/>
        <v>0.0014581276263519254</v>
      </c>
      <c r="M493" s="21">
        <f t="shared" si="54"/>
        <v>0.3414888975636639</v>
      </c>
      <c r="N493" s="25"/>
    </row>
    <row r="494" spans="1:14" ht="12">
      <c r="A494" s="24">
        <v>40331</v>
      </c>
      <c r="B494" s="199"/>
      <c r="C494" s="25">
        <v>40592</v>
      </c>
      <c r="D494" s="25">
        <v>16532</v>
      </c>
      <c r="E494" s="25">
        <v>71</v>
      </c>
      <c r="F494" s="25">
        <v>127</v>
      </c>
      <c r="G494" s="25">
        <v>29778</v>
      </c>
      <c r="H494" s="25">
        <f t="shared" si="55"/>
        <v>87100</v>
      </c>
      <c r="I494" s="21">
        <f t="shared" si="50"/>
        <v>0.4660390355912744</v>
      </c>
      <c r="J494" s="21">
        <f t="shared" si="51"/>
        <v>0.189804822043628</v>
      </c>
      <c r="K494" s="21">
        <f t="shared" si="52"/>
        <v>0.0008151549942594719</v>
      </c>
      <c r="L494" s="21">
        <f t="shared" si="53"/>
        <v>0.0014580941446613088</v>
      </c>
      <c r="M494" s="21">
        <f t="shared" si="54"/>
        <v>0.3418828932261768</v>
      </c>
      <c r="N494" s="25"/>
    </row>
    <row r="495" spans="1:14" ht="12">
      <c r="A495" s="24">
        <v>40327</v>
      </c>
      <c r="B495" s="199" t="s">
        <v>206</v>
      </c>
      <c r="C495" s="25">
        <v>40594</v>
      </c>
      <c r="D495" s="25">
        <v>16514</v>
      </c>
      <c r="E495" s="25">
        <v>72</v>
      </c>
      <c r="F495" s="25">
        <v>127</v>
      </c>
      <c r="G495" s="25">
        <v>29793</v>
      </c>
      <c r="H495" s="25">
        <f t="shared" si="55"/>
        <v>87100</v>
      </c>
      <c r="I495" s="21">
        <f t="shared" si="50"/>
        <v>0.46606199770378876</v>
      </c>
      <c r="J495" s="21">
        <f t="shared" si="51"/>
        <v>0.18959816303099886</v>
      </c>
      <c r="K495" s="21">
        <f t="shared" si="52"/>
        <v>0.0008266360505166476</v>
      </c>
      <c r="L495" s="21">
        <f t="shared" si="53"/>
        <v>0.0014580941446613088</v>
      </c>
      <c r="M495" s="21">
        <f t="shared" si="54"/>
        <v>0.34205510907003445</v>
      </c>
      <c r="N495" s="25"/>
    </row>
    <row r="496" spans="1:14" ht="12">
      <c r="A496" s="24">
        <v>40319</v>
      </c>
      <c r="B496" s="258" t="s">
        <v>260</v>
      </c>
      <c r="C496" s="25">
        <v>40606</v>
      </c>
      <c r="D496" s="25">
        <v>16497</v>
      </c>
      <c r="E496" s="25">
        <v>72</v>
      </c>
      <c r="F496" s="25">
        <v>127</v>
      </c>
      <c r="G496" s="25">
        <v>29794</v>
      </c>
      <c r="H496" s="25">
        <f t="shared" si="55"/>
        <v>87096</v>
      </c>
      <c r="I496" s="21">
        <f t="shared" si="50"/>
        <v>0.4662211812253146</v>
      </c>
      <c r="J496" s="21">
        <f t="shared" si="51"/>
        <v>0.1894116836594103</v>
      </c>
      <c r="K496" s="21">
        <f t="shared" si="52"/>
        <v>0.0008266740148801323</v>
      </c>
      <c r="L496" s="21">
        <f t="shared" si="53"/>
        <v>0.0014581611095802333</v>
      </c>
      <c r="M496" s="21">
        <f t="shared" si="54"/>
        <v>0.34208229999081474</v>
      </c>
      <c r="N496" s="25"/>
    </row>
    <row r="497" spans="1:14" ht="12">
      <c r="A497" s="24">
        <v>40312</v>
      </c>
      <c r="B497" s="199"/>
      <c r="C497" s="25">
        <v>40680</v>
      </c>
      <c r="D497" s="25">
        <v>16480</v>
      </c>
      <c r="E497" s="25">
        <v>71</v>
      </c>
      <c r="F497" s="25">
        <v>127</v>
      </c>
      <c r="G497" s="25">
        <v>29817</v>
      </c>
      <c r="H497" s="25">
        <f t="shared" si="55"/>
        <v>87175</v>
      </c>
      <c r="I497" s="21">
        <f t="shared" si="50"/>
        <v>0.46664754803556063</v>
      </c>
      <c r="J497" s="21">
        <f t="shared" si="51"/>
        <v>0.18904502437625467</v>
      </c>
      <c r="K497" s="21">
        <f t="shared" si="52"/>
        <v>0.0008144536851161457</v>
      </c>
      <c r="L497" s="21">
        <f t="shared" si="53"/>
        <v>0.0014568396902781761</v>
      </c>
      <c r="M497" s="21">
        <f t="shared" si="54"/>
        <v>0.3420361342127904</v>
      </c>
      <c r="N497" s="25"/>
    </row>
    <row r="498" spans="1:14" ht="12">
      <c r="A498" s="24">
        <v>40310</v>
      </c>
      <c r="B498" s="199"/>
      <c r="C498" s="25">
        <v>40674</v>
      </c>
      <c r="D498" s="25">
        <v>16468</v>
      </c>
      <c r="E498" s="25">
        <v>71</v>
      </c>
      <c r="F498" s="25">
        <v>128</v>
      </c>
      <c r="G498" s="25">
        <v>29821</v>
      </c>
      <c r="H498" s="25">
        <f t="shared" si="55"/>
        <v>87162</v>
      </c>
      <c r="I498" s="21">
        <f t="shared" si="50"/>
        <v>0.46664831004336754</v>
      </c>
      <c r="J498" s="21">
        <f t="shared" si="51"/>
        <v>0.18893554530644088</v>
      </c>
      <c r="K498" s="21">
        <f t="shared" si="52"/>
        <v>0.0008145751588995204</v>
      </c>
      <c r="L498" s="21">
        <f t="shared" si="53"/>
        <v>0.0014685298639315297</v>
      </c>
      <c r="M498" s="21">
        <f t="shared" si="54"/>
        <v>0.3421330396273605</v>
      </c>
      <c r="N498" s="25"/>
    </row>
    <row r="499" spans="1:14" ht="12">
      <c r="A499" s="24">
        <v>40303</v>
      </c>
      <c r="B499" s="199"/>
      <c r="C499" s="25">
        <v>40655</v>
      </c>
      <c r="D499" s="25">
        <v>16430</v>
      </c>
      <c r="E499" s="25">
        <v>71</v>
      </c>
      <c r="F499" s="25">
        <v>128</v>
      </c>
      <c r="G499" s="25">
        <v>29828</v>
      </c>
      <c r="H499" s="25">
        <f t="shared" si="55"/>
        <v>87112</v>
      </c>
      <c r="I499" s="21">
        <f t="shared" si="50"/>
        <v>0.46669804389751124</v>
      </c>
      <c r="J499" s="21">
        <f t="shared" si="51"/>
        <v>0.18860776930847645</v>
      </c>
      <c r="K499" s="21">
        <f t="shared" si="52"/>
        <v>0.0008150427036458811</v>
      </c>
      <c r="L499" s="21">
        <f t="shared" si="53"/>
        <v>0.0014693727615024336</v>
      </c>
      <c r="M499" s="21">
        <f t="shared" si="54"/>
        <v>0.34240977132886397</v>
      </c>
      <c r="N499" s="25"/>
    </row>
    <row r="500" spans="1:14" ht="12">
      <c r="A500" s="24">
        <v>40296</v>
      </c>
      <c r="B500" s="199" t="s">
        <v>283</v>
      </c>
      <c r="C500" s="25">
        <v>40626</v>
      </c>
      <c r="D500" s="25">
        <v>16416</v>
      </c>
      <c r="E500" s="25">
        <v>71</v>
      </c>
      <c r="F500" s="25">
        <v>129</v>
      </c>
      <c r="G500" s="25">
        <v>29838</v>
      </c>
      <c r="H500" s="25">
        <f t="shared" si="55"/>
        <v>87080</v>
      </c>
      <c r="I500" s="21">
        <f t="shared" si="50"/>
        <v>0.4665365181442352</v>
      </c>
      <c r="J500" s="21">
        <f t="shared" si="51"/>
        <v>0.1885163068442811</v>
      </c>
      <c r="K500" s="21">
        <f t="shared" si="52"/>
        <v>0.0008153422140560404</v>
      </c>
      <c r="L500" s="21">
        <f t="shared" si="53"/>
        <v>0.0014813964170877355</v>
      </c>
      <c r="M500" s="21">
        <f t="shared" si="54"/>
        <v>0.34265043638033993</v>
      </c>
      <c r="N500" s="25"/>
    </row>
    <row r="501" spans="1:14" ht="12">
      <c r="A501" s="24">
        <v>40291</v>
      </c>
      <c r="B501" s="199"/>
      <c r="C501" s="25">
        <v>40592</v>
      </c>
      <c r="D501" s="25">
        <v>16390</v>
      </c>
      <c r="E501" s="25">
        <v>71</v>
      </c>
      <c r="F501" s="25">
        <v>127</v>
      </c>
      <c r="G501" s="25">
        <v>29784</v>
      </c>
      <c r="H501" s="25">
        <f t="shared" si="55"/>
        <v>86964</v>
      </c>
      <c r="I501" s="21">
        <f t="shared" si="50"/>
        <v>0.4667678579642151</v>
      </c>
      <c r="J501" s="21">
        <f t="shared" si="51"/>
        <v>0.18846879168391517</v>
      </c>
      <c r="K501" s="21">
        <f t="shared" si="52"/>
        <v>0.0008164297870383148</v>
      </c>
      <c r="L501" s="21">
        <f t="shared" si="53"/>
        <v>0.001460374407800929</v>
      </c>
      <c r="M501" s="21">
        <f t="shared" si="54"/>
        <v>0.3424865461570305</v>
      </c>
      <c r="N501" s="25"/>
    </row>
    <row r="502" spans="1:14" ht="12">
      <c r="A502" s="24">
        <v>40284</v>
      </c>
      <c r="B502" s="199"/>
      <c r="C502" s="25">
        <v>40577</v>
      </c>
      <c r="D502" s="25">
        <v>16379</v>
      </c>
      <c r="E502" s="25">
        <v>72</v>
      </c>
      <c r="F502" s="25">
        <v>127</v>
      </c>
      <c r="G502" s="25">
        <v>29772</v>
      </c>
      <c r="H502" s="25">
        <f t="shared" si="55"/>
        <v>86927</v>
      </c>
      <c r="I502" s="21">
        <f t="shared" si="50"/>
        <v>0.46679397655504046</v>
      </c>
      <c r="J502" s="21">
        <f t="shared" si="51"/>
        <v>0.18842246942837093</v>
      </c>
      <c r="K502" s="21">
        <f t="shared" si="52"/>
        <v>0.0008282812014678984</v>
      </c>
      <c r="L502" s="21">
        <f t="shared" si="53"/>
        <v>0.0014609960081447652</v>
      </c>
      <c r="M502" s="21">
        <f t="shared" si="54"/>
        <v>0.342494276806976</v>
      </c>
      <c r="N502" s="25"/>
    </row>
    <row r="503" spans="1:14" ht="12">
      <c r="A503" s="24">
        <v>40277</v>
      </c>
      <c r="B503" s="199"/>
      <c r="C503" s="25">
        <v>40578</v>
      </c>
      <c r="D503" s="25">
        <v>16372</v>
      </c>
      <c r="E503" s="25">
        <v>71</v>
      </c>
      <c r="F503" s="25">
        <v>127</v>
      </c>
      <c r="G503" s="25">
        <v>29753</v>
      </c>
      <c r="H503" s="25">
        <f t="shared" si="55"/>
        <v>86901</v>
      </c>
      <c r="I503" s="21">
        <f t="shared" si="50"/>
        <v>0.4669451444747471</v>
      </c>
      <c r="J503" s="21">
        <f t="shared" si="51"/>
        <v>0.1883982923096397</v>
      </c>
      <c r="K503" s="21">
        <f t="shared" si="52"/>
        <v>0.000817021668335232</v>
      </c>
      <c r="L503" s="21">
        <f t="shared" si="53"/>
        <v>0.0014614331250503447</v>
      </c>
      <c r="M503" s="21">
        <f t="shared" si="54"/>
        <v>0.3423781084222276</v>
      </c>
      <c r="N503" s="25"/>
    </row>
    <row r="504" spans="1:14" ht="12">
      <c r="A504" s="24">
        <v>40270</v>
      </c>
      <c r="B504" s="199"/>
      <c r="C504" s="25">
        <v>40566</v>
      </c>
      <c r="D504" s="25">
        <v>16370</v>
      </c>
      <c r="E504" s="25">
        <v>73</v>
      </c>
      <c r="F504" s="25">
        <v>127</v>
      </c>
      <c r="G504" s="25">
        <v>29734</v>
      </c>
      <c r="H504" s="25">
        <f t="shared" si="55"/>
        <v>86870</v>
      </c>
      <c r="I504" s="21">
        <f t="shared" si="50"/>
        <v>0.46697363877057674</v>
      </c>
      <c r="J504" s="21">
        <f t="shared" si="51"/>
        <v>0.18844250028778634</v>
      </c>
      <c r="K504" s="21">
        <f t="shared" si="52"/>
        <v>0.0008403361344537816</v>
      </c>
      <c r="L504" s="21">
        <f t="shared" si="53"/>
        <v>0.0014619546448716473</v>
      </c>
      <c r="M504" s="21">
        <f t="shared" si="54"/>
        <v>0.3422815701623115</v>
      </c>
      <c r="N504" s="25"/>
    </row>
    <row r="505" spans="1:14" ht="12">
      <c r="A505" s="24">
        <v>40263</v>
      </c>
      <c r="B505" s="199"/>
      <c r="C505" s="25">
        <v>40558</v>
      </c>
      <c r="D505" s="25">
        <v>16360</v>
      </c>
      <c r="E505" s="25">
        <v>73</v>
      </c>
      <c r="F505" s="25">
        <v>127</v>
      </c>
      <c r="G505" s="25">
        <v>29710</v>
      </c>
      <c r="H505" s="25">
        <f t="shared" si="55"/>
        <v>86828</v>
      </c>
      <c r="I505" s="21">
        <f t="shared" si="50"/>
        <v>0.46710738471460816</v>
      </c>
      <c r="J505" s="21">
        <f t="shared" si="51"/>
        <v>0.18841848251716037</v>
      </c>
      <c r="K505" s="21">
        <f t="shared" si="52"/>
        <v>0.0008407426175887962</v>
      </c>
      <c r="L505" s="21">
        <f t="shared" si="53"/>
        <v>0.0014626618141613305</v>
      </c>
      <c r="M505" s="21">
        <f t="shared" si="54"/>
        <v>0.3421707283364813</v>
      </c>
      <c r="N505" s="25"/>
    </row>
    <row r="506" spans="1:14" ht="12">
      <c r="A506" s="24">
        <v>40259</v>
      </c>
      <c r="B506" s="199"/>
      <c r="C506" s="25">
        <v>40574</v>
      </c>
      <c r="D506" s="25">
        <v>16359</v>
      </c>
      <c r="E506" s="25">
        <v>74</v>
      </c>
      <c r="F506" s="25">
        <v>127</v>
      </c>
      <c r="G506" s="25">
        <v>29702</v>
      </c>
      <c r="H506" s="25">
        <f t="shared" si="55"/>
        <v>86836</v>
      </c>
      <c r="I506" s="21">
        <f aca="true" t="shared" si="56" ref="I506:I569">C506/H506</f>
        <v>0.4672486065687042</v>
      </c>
      <c r="J506" s="21">
        <f aca="true" t="shared" si="57" ref="J506:J569">D506/H506</f>
        <v>0.18838960799668342</v>
      </c>
      <c r="K506" s="21">
        <f aca="true" t="shared" si="58" ref="K506:K569">E506/H506</f>
        <v>0.0008521811230365286</v>
      </c>
      <c r="L506" s="21">
        <f aca="true" t="shared" si="59" ref="L506:L569">F506/H506</f>
        <v>0.0014625270625086369</v>
      </c>
      <c r="M506" s="21">
        <f aca="true" t="shared" si="60" ref="M506:M569">G506/H506</f>
        <v>0.3420470772490672</v>
      </c>
      <c r="N506" s="25"/>
    </row>
    <row r="507" spans="1:14" ht="12">
      <c r="A507" s="24">
        <v>40256</v>
      </c>
      <c r="B507" s="199"/>
      <c r="C507" s="25">
        <v>40554</v>
      </c>
      <c r="D507" s="25">
        <v>16346</v>
      </c>
      <c r="E507" s="25">
        <v>73</v>
      </c>
      <c r="F507" s="25">
        <v>126</v>
      </c>
      <c r="G507" s="25">
        <v>29665</v>
      </c>
      <c r="H507" s="25">
        <f t="shared" si="55"/>
        <v>86764</v>
      </c>
      <c r="I507" s="21">
        <f t="shared" si="56"/>
        <v>0.46740583652205986</v>
      </c>
      <c r="J507" s="21">
        <f t="shared" si="57"/>
        <v>0.18839610898529344</v>
      </c>
      <c r="K507" s="21">
        <f t="shared" si="58"/>
        <v>0.0008413627771886958</v>
      </c>
      <c r="L507" s="21">
        <f t="shared" si="59"/>
        <v>0.0014522152044626803</v>
      </c>
      <c r="M507" s="21">
        <f t="shared" si="60"/>
        <v>0.34190447651099537</v>
      </c>
      <c r="N507" s="25"/>
    </row>
    <row r="508" spans="1:14" ht="12">
      <c r="A508" s="24">
        <v>40254</v>
      </c>
      <c r="B508" s="199" t="s">
        <v>282</v>
      </c>
      <c r="C508" s="25">
        <v>40514</v>
      </c>
      <c r="D508" s="25">
        <v>16309</v>
      </c>
      <c r="E508" s="25">
        <v>71</v>
      </c>
      <c r="F508" s="25">
        <v>124</v>
      </c>
      <c r="G508" s="25">
        <v>29572</v>
      </c>
      <c r="H508" s="25">
        <f t="shared" si="55"/>
        <v>86590</v>
      </c>
      <c r="I508" s="21">
        <f t="shared" si="56"/>
        <v>0.4678831273819148</v>
      </c>
      <c r="J508" s="21">
        <f t="shared" si="57"/>
        <v>0.18834738422450628</v>
      </c>
      <c r="K508" s="21">
        <f t="shared" si="58"/>
        <v>0.0008199561150248297</v>
      </c>
      <c r="L508" s="21">
        <f t="shared" si="59"/>
        <v>0.0014320360318743504</v>
      </c>
      <c r="M508" s="21">
        <f t="shared" si="60"/>
        <v>0.34151749624667976</v>
      </c>
      <c r="N508" s="25"/>
    </row>
    <row r="509" spans="1:14" ht="12">
      <c r="A509" s="24">
        <v>40249</v>
      </c>
      <c r="B509" s="199"/>
      <c r="C509" s="25">
        <v>40428</v>
      </c>
      <c r="D509" s="25">
        <v>16217</v>
      </c>
      <c r="E509" s="25">
        <v>70</v>
      </c>
      <c r="F509" s="25">
        <v>120</v>
      </c>
      <c r="G509" s="25">
        <v>29330</v>
      </c>
      <c r="H509" s="25">
        <f aca="true" t="shared" si="61" ref="H509:H572">C509+D509+G509+E509+F509</f>
        <v>86165</v>
      </c>
      <c r="I509" s="21">
        <f t="shared" si="56"/>
        <v>0.4691928277142691</v>
      </c>
      <c r="J509" s="21">
        <f t="shared" si="57"/>
        <v>0.1882086694133349</v>
      </c>
      <c r="K509" s="21">
        <f t="shared" si="58"/>
        <v>0.0008123948238844078</v>
      </c>
      <c r="L509" s="21">
        <f t="shared" si="59"/>
        <v>0.001392676840944699</v>
      </c>
      <c r="M509" s="21">
        <f t="shared" si="60"/>
        <v>0.3403934312075669</v>
      </c>
      <c r="N509" s="25"/>
    </row>
    <row r="510" spans="1:14" ht="12">
      <c r="A510" s="24">
        <v>40241</v>
      </c>
      <c r="B510" s="199"/>
      <c r="C510" s="25">
        <v>40418</v>
      </c>
      <c r="D510" s="25">
        <v>16210</v>
      </c>
      <c r="E510" s="25">
        <v>70</v>
      </c>
      <c r="F510" s="25">
        <v>119</v>
      </c>
      <c r="G510" s="25">
        <v>29297</v>
      </c>
      <c r="H510" s="25">
        <f t="shared" si="61"/>
        <v>86114</v>
      </c>
      <c r="I510" s="21">
        <f t="shared" si="56"/>
        <v>0.4693545764916274</v>
      </c>
      <c r="J510" s="21">
        <f t="shared" si="57"/>
        <v>0.18823884618064426</v>
      </c>
      <c r="K510" s="21">
        <f t="shared" si="58"/>
        <v>0.0008128759551292473</v>
      </c>
      <c r="L510" s="21">
        <f t="shared" si="59"/>
        <v>0.0013818891237197203</v>
      </c>
      <c r="M510" s="21">
        <f t="shared" si="60"/>
        <v>0.3402118122488794</v>
      </c>
      <c r="N510" s="25"/>
    </row>
    <row r="511" spans="1:14" ht="12">
      <c r="A511" s="24">
        <v>40238</v>
      </c>
      <c r="B511" s="199"/>
      <c r="C511" s="25">
        <v>40412</v>
      </c>
      <c r="D511" s="25">
        <v>16201</v>
      </c>
      <c r="E511" s="25">
        <v>70</v>
      </c>
      <c r="F511" s="25">
        <v>120</v>
      </c>
      <c r="G511" s="25">
        <v>29269</v>
      </c>
      <c r="H511" s="25">
        <f t="shared" si="61"/>
        <v>86072</v>
      </c>
      <c r="I511" s="21">
        <f t="shared" si="56"/>
        <v>0.4695138953434334</v>
      </c>
      <c r="J511" s="21">
        <f t="shared" si="57"/>
        <v>0.18822613625801654</v>
      </c>
      <c r="K511" s="21">
        <f t="shared" si="58"/>
        <v>0.0008132726089785296</v>
      </c>
      <c r="L511" s="21">
        <f t="shared" si="59"/>
        <v>0.001394181615391765</v>
      </c>
      <c r="M511" s="21">
        <f t="shared" si="60"/>
        <v>0.34005251417417975</v>
      </c>
      <c r="N511" s="25"/>
    </row>
    <row r="512" spans="1:14" ht="12">
      <c r="A512" s="24">
        <v>40233</v>
      </c>
      <c r="B512" s="199"/>
      <c r="C512" s="25">
        <v>40417</v>
      </c>
      <c r="D512" s="25">
        <v>16197</v>
      </c>
      <c r="E512" s="25">
        <v>69</v>
      </c>
      <c r="F512" s="25">
        <v>120</v>
      </c>
      <c r="G512" s="25">
        <v>29257</v>
      </c>
      <c r="H512" s="25">
        <f t="shared" si="61"/>
        <v>86060</v>
      </c>
      <c r="I512" s="21">
        <f t="shared" si="56"/>
        <v>0.46963746223564956</v>
      </c>
      <c r="J512" s="21">
        <f t="shared" si="57"/>
        <v>0.18820590285847083</v>
      </c>
      <c r="K512" s="21">
        <f t="shared" si="58"/>
        <v>0.0008017662096211945</v>
      </c>
      <c r="L512" s="21">
        <f t="shared" si="59"/>
        <v>0.0013943760167325122</v>
      </c>
      <c r="M512" s="21">
        <f t="shared" si="60"/>
        <v>0.33996049267952594</v>
      </c>
      <c r="N512" s="25"/>
    </row>
    <row r="513" spans="1:14" ht="12">
      <c r="A513" s="24">
        <v>40228</v>
      </c>
      <c r="B513" s="199"/>
      <c r="C513" s="25">
        <v>40413</v>
      </c>
      <c r="D513" s="25">
        <v>16194</v>
      </c>
      <c r="E513" s="25">
        <v>68</v>
      </c>
      <c r="F513" s="25">
        <v>119</v>
      </c>
      <c r="G513" s="25">
        <v>29252</v>
      </c>
      <c r="H513" s="25">
        <f t="shared" si="61"/>
        <v>86046</v>
      </c>
      <c r="I513" s="21">
        <f t="shared" si="56"/>
        <v>0.46966738721149154</v>
      </c>
      <c r="J513" s="21">
        <f t="shared" si="57"/>
        <v>0.18820165957743532</v>
      </c>
      <c r="K513" s="21">
        <f t="shared" si="58"/>
        <v>0.0007902749692025196</v>
      </c>
      <c r="L513" s="21">
        <f t="shared" si="59"/>
        <v>0.0013829811961044093</v>
      </c>
      <c r="M513" s="21">
        <f t="shared" si="60"/>
        <v>0.3399576970457662</v>
      </c>
      <c r="N513" s="25"/>
    </row>
    <row r="514" spans="1:14" ht="12">
      <c r="A514" s="24">
        <v>40221</v>
      </c>
      <c r="B514" s="199"/>
      <c r="C514" s="25">
        <v>40417</v>
      </c>
      <c r="D514" s="25">
        <v>16178</v>
      </c>
      <c r="E514" s="25">
        <v>68</v>
      </c>
      <c r="F514" s="25">
        <v>118</v>
      </c>
      <c r="G514" s="25">
        <v>29239</v>
      </c>
      <c r="H514" s="25">
        <f t="shared" si="61"/>
        <v>86020</v>
      </c>
      <c r="I514" s="21">
        <f t="shared" si="56"/>
        <v>0.46985584747733083</v>
      </c>
      <c r="J514" s="21">
        <f t="shared" si="57"/>
        <v>0.1880725412694722</v>
      </c>
      <c r="K514" s="21">
        <f t="shared" si="58"/>
        <v>0.0007905138339920949</v>
      </c>
      <c r="L514" s="21">
        <f t="shared" si="59"/>
        <v>0.0013717740060451057</v>
      </c>
      <c r="M514" s="21">
        <f t="shared" si="60"/>
        <v>0.3399093234131597</v>
      </c>
      <c r="N514" s="25"/>
    </row>
    <row r="515" spans="1:14" ht="12">
      <c r="A515" s="24">
        <v>40214</v>
      </c>
      <c r="B515" s="199"/>
      <c r="C515" s="25">
        <v>40435</v>
      </c>
      <c r="D515" s="25">
        <v>16173</v>
      </c>
      <c r="E515" s="25">
        <v>69</v>
      </c>
      <c r="F515" s="25">
        <v>118</v>
      </c>
      <c r="G515" s="25">
        <v>29240</v>
      </c>
      <c r="H515" s="25">
        <f t="shared" si="61"/>
        <v>86035</v>
      </c>
      <c r="I515" s="21">
        <f t="shared" si="56"/>
        <v>0.4699831463939095</v>
      </c>
      <c r="J515" s="21">
        <f t="shared" si="57"/>
        <v>0.1879816353809496</v>
      </c>
      <c r="K515" s="21">
        <f t="shared" si="58"/>
        <v>0.000801999186377637</v>
      </c>
      <c r="L515" s="21">
        <f t="shared" si="59"/>
        <v>0.001371534840471901</v>
      </c>
      <c r="M515" s="21">
        <f t="shared" si="60"/>
        <v>0.3398616841982914</v>
      </c>
      <c r="N515" s="25"/>
    </row>
    <row r="516" spans="1:14" ht="12">
      <c r="A516" s="24">
        <v>40207</v>
      </c>
      <c r="B516" s="199" t="s">
        <v>259</v>
      </c>
      <c r="C516" s="25">
        <v>40426</v>
      </c>
      <c r="D516" s="25">
        <v>16178</v>
      </c>
      <c r="E516" s="25">
        <v>69</v>
      </c>
      <c r="F516" s="25">
        <v>118</v>
      </c>
      <c r="G516" s="25">
        <v>29219</v>
      </c>
      <c r="H516" s="25">
        <f t="shared" si="61"/>
        <v>86010</v>
      </c>
      <c r="I516" s="21">
        <f t="shared" si="56"/>
        <v>0.47001511452156725</v>
      </c>
      <c r="J516" s="21">
        <f t="shared" si="57"/>
        <v>0.18809440762702012</v>
      </c>
      <c r="K516" s="21">
        <f t="shared" si="58"/>
        <v>0.0008022322985699337</v>
      </c>
      <c r="L516" s="21">
        <f t="shared" si="59"/>
        <v>0.0013719334961051041</v>
      </c>
      <c r="M516" s="21">
        <f t="shared" si="60"/>
        <v>0.3397163120567376</v>
      </c>
      <c r="N516" s="25"/>
    </row>
    <row r="517" spans="1:14" ht="12">
      <c r="A517" s="24">
        <v>40206</v>
      </c>
      <c r="B517" s="199" t="s">
        <v>56</v>
      </c>
      <c r="C517" s="25">
        <v>40412</v>
      </c>
      <c r="D517" s="25">
        <v>16172</v>
      </c>
      <c r="E517" s="25">
        <v>69</v>
      </c>
      <c r="F517" s="25">
        <v>118</v>
      </c>
      <c r="G517" s="25">
        <v>29191</v>
      </c>
      <c r="H517" s="25">
        <f t="shared" si="61"/>
        <v>85962</v>
      </c>
      <c r="I517" s="21">
        <f t="shared" si="56"/>
        <v>0.47011470184500126</v>
      </c>
      <c r="J517" s="21">
        <f t="shared" si="57"/>
        <v>0.1881296386775552</v>
      </c>
      <c r="K517" s="21">
        <f t="shared" si="58"/>
        <v>0.0008026802540657499</v>
      </c>
      <c r="L517" s="21">
        <f t="shared" si="59"/>
        <v>0.0013726995649240362</v>
      </c>
      <c r="M517" s="21">
        <f t="shared" si="60"/>
        <v>0.3395802796584537</v>
      </c>
      <c r="N517" s="25"/>
    </row>
    <row r="518" spans="1:14" ht="12">
      <c r="A518" s="24">
        <v>40195</v>
      </c>
      <c r="B518" s="199" t="s">
        <v>284</v>
      </c>
      <c r="C518" s="25">
        <v>41499</v>
      </c>
      <c r="D518" s="25">
        <v>16634</v>
      </c>
      <c r="E518" s="25">
        <v>71</v>
      </c>
      <c r="F518" s="25">
        <v>125</v>
      </c>
      <c r="G518" s="25">
        <v>29996</v>
      </c>
      <c r="H518" s="25">
        <f t="shared" si="61"/>
        <v>88325</v>
      </c>
      <c r="I518" s="21">
        <f t="shared" si="56"/>
        <v>0.46984432493631473</v>
      </c>
      <c r="J518" s="21">
        <f t="shared" si="57"/>
        <v>0.18832720067930936</v>
      </c>
      <c r="K518" s="21">
        <f t="shared" si="58"/>
        <v>0.0008038494197565808</v>
      </c>
      <c r="L518" s="21">
        <f t="shared" si="59"/>
        <v>0.001415227851684121</v>
      </c>
      <c r="M518" s="21">
        <f t="shared" si="60"/>
        <v>0.3396093971129352</v>
      </c>
      <c r="N518" s="25"/>
    </row>
    <row r="519" spans="1:14" ht="12">
      <c r="A519" s="24">
        <v>40192</v>
      </c>
      <c r="B519" s="199"/>
      <c r="C519" s="25">
        <v>41496</v>
      </c>
      <c r="D519" s="25">
        <v>16634</v>
      </c>
      <c r="E519" s="25">
        <v>71</v>
      </c>
      <c r="F519" s="25">
        <v>125</v>
      </c>
      <c r="G519" s="25">
        <v>29992</v>
      </c>
      <c r="H519" s="25">
        <f t="shared" si="61"/>
        <v>88318</v>
      </c>
      <c r="I519" s="21">
        <f t="shared" si="56"/>
        <v>0.46984759618650784</v>
      </c>
      <c r="J519" s="21">
        <f t="shared" si="57"/>
        <v>0.18834212731266559</v>
      </c>
      <c r="K519" s="21">
        <f t="shared" si="58"/>
        <v>0.0008039131320908535</v>
      </c>
      <c r="L519" s="21">
        <f t="shared" si="59"/>
        <v>0.0014153400212867139</v>
      </c>
      <c r="M519" s="21">
        <f t="shared" si="60"/>
        <v>0.339591023347449</v>
      </c>
      <c r="N519" s="25"/>
    </row>
    <row r="520" spans="1:14" ht="12">
      <c r="A520" s="24">
        <v>40191</v>
      </c>
      <c r="B520" s="199"/>
      <c r="C520" s="25">
        <v>41498</v>
      </c>
      <c r="D520" s="25">
        <v>16638</v>
      </c>
      <c r="E520" s="25">
        <v>71</v>
      </c>
      <c r="F520" s="25">
        <v>125</v>
      </c>
      <c r="G520" s="25">
        <v>29994</v>
      </c>
      <c r="H520" s="25">
        <f t="shared" si="61"/>
        <v>88326</v>
      </c>
      <c r="I520" s="21">
        <f t="shared" si="56"/>
        <v>0.46982768380771234</v>
      </c>
      <c r="J520" s="21">
        <f t="shared" si="57"/>
        <v>0.18837035527477752</v>
      </c>
      <c r="K520" s="21">
        <f t="shared" si="58"/>
        <v>0.0008038403188189208</v>
      </c>
      <c r="L520" s="21">
        <f t="shared" si="59"/>
        <v>0.0014152118289065508</v>
      </c>
      <c r="M520" s="21">
        <f t="shared" si="60"/>
        <v>0.33958290876978464</v>
      </c>
      <c r="N520" s="25"/>
    </row>
    <row r="521" spans="1:14" ht="12">
      <c r="A521" s="24">
        <v>40190</v>
      </c>
      <c r="B521" s="199"/>
      <c r="C521" s="25">
        <v>41496</v>
      </c>
      <c r="D521" s="25">
        <v>16640</v>
      </c>
      <c r="E521" s="25">
        <v>71</v>
      </c>
      <c r="F521" s="25">
        <v>126</v>
      </c>
      <c r="G521" s="25">
        <v>29994</v>
      </c>
      <c r="H521" s="25">
        <f t="shared" si="61"/>
        <v>88327</v>
      </c>
      <c r="I521" s="21">
        <f t="shared" si="56"/>
        <v>0.4697997214894653</v>
      </c>
      <c r="J521" s="21">
        <f t="shared" si="57"/>
        <v>0.18839086576018657</v>
      </c>
      <c r="K521" s="21">
        <f t="shared" si="58"/>
        <v>0.0008038312180873345</v>
      </c>
      <c r="L521" s="21">
        <f t="shared" si="59"/>
        <v>0.0014265173729437206</v>
      </c>
      <c r="M521" s="21">
        <f t="shared" si="60"/>
        <v>0.3395790641593171</v>
      </c>
      <c r="N521" s="25"/>
    </row>
    <row r="522" spans="1:14" ht="12">
      <c r="A522" s="24">
        <v>40184</v>
      </c>
      <c r="B522" s="199"/>
      <c r="C522" s="25">
        <v>41486</v>
      </c>
      <c r="D522" s="25">
        <v>16638</v>
      </c>
      <c r="E522" s="25">
        <v>71</v>
      </c>
      <c r="F522" s="25">
        <v>127</v>
      </c>
      <c r="G522" s="25">
        <v>29990</v>
      </c>
      <c r="H522" s="25">
        <f t="shared" si="61"/>
        <v>88312</v>
      </c>
      <c r="I522" s="21">
        <f t="shared" si="56"/>
        <v>0.4697662831778241</v>
      </c>
      <c r="J522" s="21">
        <f t="shared" si="57"/>
        <v>0.18840021741099738</v>
      </c>
      <c r="K522" s="21">
        <f t="shared" si="58"/>
        <v>0.0008039677507020563</v>
      </c>
      <c r="L522" s="21">
        <f t="shared" si="59"/>
        <v>0.0014380831597064951</v>
      </c>
      <c r="M522" s="21">
        <f t="shared" si="60"/>
        <v>0.33959144850077</v>
      </c>
      <c r="N522" s="25"/>
    </row>
    <row r="523" spans="1:14" ht="12">
      <c r="A523" s="24">
        <v>40177</v>
      </c>
      <c r="B523" s="199"/>
      <c r="C523" s="25">
        <v>41494</v>
      </c>
      <c r="D523" s="25">
        <v>16637</v>
      </c>
      <c r="E523" s="25">
        <v>70</v>
      </c>
      <c r="F523" s="25">
        <v>127</v>
      </c>
      <c r="G523" s="25">
        <v>29986</v>
      </c>
      <c r="H523" s="25">
        <f t="shared" si="61"/>
        <v>88314</v>
      </c>
      <c r="I523" s="21">
        <f t="shared" si="56"/>
        <v>0.46984623049573115</v>
      </c>
      <c r="J523" s="21">
        <f t="shared" si="57"/>
        <v>0.18838462757886631</v>
      </c>
      <c r="K523" s="21">
        <f t="shared" si="58"/>
        <v>0.0007926263106642209</v>
      </c>
      <c r="L523" s="21">
        <f t="shared" si="59"/>
        <v>0.0014380505922050864</v>
      </c>
      <c r="M523" s="21">
        <f t="shared" si="60"/>
        <v>0.3395384650225332</v>
      </c>
      <c r="N523" s="25"/>
    </row>
    <row r="524" spans="1:14" ht="12">
      <c r="A524" s="24">
        <v>40163</v>
      </c>
      <c r="B524" s="199"/>
      <c r="C524" s="25">
        <v>41472</v>
      </c>
      <c r="D524" s="25">
        <v>16629</v>
      </c>
      <c r="E524" s="25">
        <v>71</v>
      </c>
      <c r="F524" s="25">
        <v>123</v>
      </c>
      <c r="G524" s="25">
        <v>29963</v>
      </c>
      <c r="H524" s="25">
        <f t="shared" si="61"/>
        <v>88258</v>
      </c>
      <c r="I524" s="21">
        <f t="shared" si="56"/>
        <v>0.4698950803326611</v>
      </c>
      <c r="J524" s="21">
        <f t="shared" si="57"/>
        <v>0.18841351492216002</v>
      </c>
      <c r="K524" s="21">
        <f t="shared" si="58"/>
        <v>0.0008044596523827868</v>
      </c>
      <c r="L524" s="21">
        <f t="shared" si="59"/>
        <v>0.0013936413696208842</v>
      </c>
      <c r="M524" s="21">
        <f t="shared" si="60"/>
        <v>0.3394933037231752</v>
      </c>
      <c r="N524" s="25"/>
    </row>
    <row r="525" spans="1:14" ht="12">
      <c r="A525" s="24">
        <v>40158</v>
      </c>
      <c r="B525" s="199"/>
      <c r="C525" s="25">
        <v>41467</v>
      </c>
      <c r="D525" s="25">
        <v>16630</v>
      </c>
      <c r="E525" s="25">
        <v>71</v>
      </c>
      <c r="F525" s="25">
        <v>123</v>
      </c>
      <c r="G525" s="25">
        <v>29950</v>
      </c>
      <c r="H525" s="25">
        <f t="shared" si="61"/>
        <v>88241</v>
      </c>
      <c r="I525" s="21">
        <f t="shared" si="56"/>
        <v>0.4699289445949162</v>
      </c>
      <c r="J525" s="21">
        <f t="shared" si="57"/>
        <v>0.18846114617921375</v>
      </c>
      <c r="K525" s="21">
        <f t="shared" si="58"/>
        <v>0.0008046146349202751</v>
      </c>
      <c r="L525" s="21">
        <f t="shared" si="59"/>
        <v>0.001393909860495688</v>
      </c>
      <c r="M525" s="21">
        <f t="shared" si="60"/>
        <v>0.3394113847304541</v>
      </c>
      <c r="N525" s="25"/>
    </row>
    <row r="526" spans="1:14" ht="12">
      <c r="A526" s="24">
        <v>40149</v>
      </c>
      <c r="B526" s="199"/>
      <c r="C526" s="25">
        <v>41460</v>
      </c>
      <c r="D526" s="25">
        <v>16623</v>
      </c>
      <c r="E526" s="25">
        <v>72</v>
      </c>
      <c r="F526" s="25">
        <v>123</v>
      </c>
      <c r="G526" s="25">
        <v>29942</v>
      </c>
      <c r="H526" s="25">
        <f t="shared" si="61"/>
        <v>88220</v>
      </c>
      <c r="I526" s="21">
        <f t="shared" si="56"/>
        <v>0.46996145998639766</v>
      </c>
      <c r="J526" s="21">
        <f t="shared" si="57"/>
        <v>0.18842666062117433</v>
      </c>
      <c r="K526" s="21">
        <f t="shared" si="58"/>
        <v>0.0008161414645205169</v>
      </c>
      <c r="L526" s="21">
        <f t="shared" si="59"/>
        <v>0.001394241668555883</v>
      </c>
      <c r="M526" s="21">
        <f t="shared" si="60"/>
        <v>0.3394014962593516</v>
      </c>
      <c r="N526" s="25"/>
    </row>
    <row r="527" spans="1:14" ht="12">
      <c r="A527" s="24">
        <v>40142</v>
      </c>
      <c r="B527" s="199"/>
      <c r="C527" s="25">
        <v>41468</v>
      </c>
      <c r="D527" s="25">
        <v>16615</v>
      </c>
      <c r="E527" s="25">
        <v>72</v>
      </c>
      <c r="F527" s="25">
        <v>123</v>
      </c>
      <c r="G527" s="25">
        <v>29924</v>
      </c>
      <c r="H527" s="25">
        <f t="shared" si="61"/>
        <v>88202</v>
      </c>
      <c r="I527" s="21">
        <f t="shared" si="56"/>
        <v>0.4701480692047799</v>
      </c>
      <c r="J527" s="21">
        <f t="shared" si="57"/>
        <v>0.18837441327861046</v>
      </c>
      <c r="K527" s="21">
        <f t="shared" si="58"/>
        <v>0.0008163080202262987</v>
      </c>
      <c r="L527" s="21">
        <f t="shared" si="59"/>
        <v>0.0013945262012199269</v>
      </c>
      <c r="M527" s="21">
        <f t="shared" si="60"/>
        <v>0.33926668329516335</v>
      </c>
      <c r="N527" s="25"/>
    </row>
    <row r="528" spans="1:14" ht="12">
      <c r="A528" s="24">
        <v>40137</v>
      </c>
      <c r="B528" s="199"/>
      <c r="C528" s="25">
        <v>41492</v>
      </c>
      <c r="D528" s="25">
        <v>16630</v>
      </c>
      <c r="E528" s="25">
        <v>72</v>
      </c>
      <c r="F528" s="25">
        <v>123</v>
      </c>
      <c r="G528" s="25">
        <v>29920</v>
      </c>
      <c r="H528" s="25">
        <f t="shared" si="61"/>
        <v>88237</v>
      </c>
      <c r="I528" s="21">
        <f t="shared" si="56"/>
        <v>0.4702335754842073</v>
      </c>
      <c r="J528" s="21">
        <f t="shared" si="57"/>
        <v>0.18846968958600133</v>
      </c>
      <c r="K528" s="21">
        <f t="shared" si="58"/>
        <v>0.0008159842243049967</v>
      </c>
      <c r="L528" s="21">
        <f t="shared" si="59"/>
        <v>0.0013939730498543695</v>
      </c>
      <c r="M528" s="21">
        <f t="shared" si="60"/>
        <v>0.339086777655632</v>
      </c>
      <c r="N528" s="25"/>
    </row>
    <row r="529" spans="1:14" ht="12">
      <c r="A529" s="24">
        <v>40130</v>
      </c>
      <c r="B529" s="199" t="s">
        <v>259</v>
      </c>
      <c r="C529" s="25">
        <v>41490</v>
      </c>
      <c r="D529" s="25">
        <v>16626</v>
      </c>
      <c r="E529" s="25">
        <v>73</v>
      </c>
      <c r="F529" s="25">
        <v>123</v>
      </c>
      <c r="G529" s="25">
        <v>29899</v>
      </c>
      <c r="H529" s="25">
        <f t="shared" si="61"/>
        <v>88211</v>
      </c>
      <c r="I529" s="21">
        <f t="shared" si="56"/>
        <v>0.47034950289646416</v>
      </c>
      <c r="J529" s="21">
        <f t="shared" si="57"/>
        <v>0.18847989479770097</v>
      </c>
      <c r="K529" s="21">
        <f t="shared" si="58"/>
        <v>0.0008275611885139041</v>
      </c>
      <c r="L529" s="21">
        <f t="shared" si="59"/>
        <v>0.0013943839203727426</v>
      </c>
      <c r="M529" s="21">
        <f t="shared" si="60"/>
        <v>0.3389486571969482</v>
      </c>
      <c r="N529" s="25"/>
    </row>
    <row r="530" spans="1:14" ht="12">
      <c r="A530" s="24">
        <v>40119</v>
      </c>
      <c r="B530" s="199" t="s">
        <v>285</v>
      </c>
      <c r="C530" s="25">
        <v>41471</v>
      </c>
      <c r="D530" s="25">
        <v>16613</v>
      </c>
      <c r="E530" s="25">
        <v>71</v>
      </c>
      <c r="F530" s="25">
        <v>123</v>
      </c>
      <c r="G530" s="25">
        <v>29808</v>
      </c>
      <c r="H530" s="25">
        <f t="shared" si="61"/>
        <v>88086</v>
      </c>
      <c r="I530" s="21">
        <f t="shared" si="56"/>
        <v>0.47080126240265197</v>
      </c>
      <c r="J530" s="21">
        <f t="shared" si="57"/>
        <v>0.18859977749018006</v>
      </c>
      <c r="K530" s="21">
        <f t="shared" si="58"/>
        <v>0.0008060304702222828</v>
      </c>
      <c r="L530" s="21">
        <f t="shared" si="59"/>
        <v>0.0013963626455963491</v>
      </c>
      <c r="M530" s="21">
        <f t="shared" si="60"/>
        <v>0.33839656699134935</v>
      </c>
      <c r="N530" s="25"/>
    </row>
    <row r="531" spans="1:14" ht="12">
      <c r="A531" s="24">
        <v>40113</v>
      </c>
      <c r="B531" s="199"/>
      <c r="C531" s="25">
        <v>41474</v>
      </c>
      <c r="D531" s="25">
        <v>16613</v>
      </c>
      <c r="E531" s="25">
        <v>71</v>
      </c>
      <c r="F531" s="25">
        <v>120</v>
      </c>
      <c r="G531" s="25">
        <v>29776</v>
      </c>
      <c r="H531" s="25">
        <f t="shared" si="61"/>
        <v>88054</v>
      </c>
      <c r="I531" s="21">
        <f t="shared" si="56"/>
        <v>0.4710064278738047</v>
      </c>
      <c r="J531" s="21">
        <f t="shared" si="57"/>
        <v>0.18866831716900992</v>
      </c>
      <c r="K531" s="21">
        <f t="shared" si="58"/>
        <v>0.0008063233924637155</v>
      </c>
      <c r="L531" s="21">
        <f t="shared" si="59"/>
        <v>0.001362800099938674</v>
      </c>
      <c r="M531" s="21">
        <f t="shared" si="60"/>
        <v>0.33815613146478296</v>
      </c>
      <c r="N531" s="25"/>
    </row>
    <row r="532" spans="1:14" ht="12">
      <c r="A532" s="24">
        <v>40109</v>
      </c>
      <c r="B532" s="199" t="s">
        <v>206</v>
      </c>
      <c r="C532" s="25">
        <v>41471</v>
      </c>
      <c r="D532" s="25">
        <v>16610</v>
      </c>
      <c r="E532" s="25">
        <v>71</v>
      </c>
      <c r="F532" s="25">
        <v>120</v>
      </c>
      <c r="G532" s="25">
        <v>29778</v>
      </c>
      <c r="H532" s="25">
        <f t="shared" si="61"/>
        <v>88050</v>
      </c>
      <c r="I532" s="21">
        <f t="shared" si="56"/>
        <v>0.4709937535491198</v>
      </c>
      <c r="J532" s="21">
        <f t="shared" si="57"/>
        <v>0.1886428165814878</v>
      </c>
      <c r="K532" s="21">
        <f t="shared" si="58"/>
        <v>0.0008063600227143668</v>
      </c>
      <c r="L532" s="21">
        <f t="shared" si="59"/>
        <v>0.001362862010221465</v>
      </c>
      <c r="M532" s="21">
        <f t="shared" si="60"/>
        <v>0.33819420783645654</v>
      </c>
      <c r="N532" s="25"/>
    </row>
    <row r="533" spans="1:14" ht="12">
      <c r="A533" s="24">
        <v>40108</v>
      </c>
      <c r="B533" s="199"/>
      <c r="C533" s="25">
        <v>41457</v>
      </c>
      <c r="D533" s="25">
        <v>16606</v>
      </c>
      <c r="E533" s="25">
        <v>69</v>
      </c>
      <c r="F533" s="25">
        <v>117</v>
      </c>
      <c r="G533" s="25">
        <v>29750</v>
      </c>
      <c r="H533" s="25">
        <f t="shared" si="61"/>
        <v>87999</v>
      </c>
      <c r="I533" s="21">
        <f t="shared" si="56"/>
        <v>0.47110762622302527</v>
      </c>
      <c r="J533" s="21">
        <f t="shared" si="57"/>
        <v>0.18870668984874828</v>
      </c>
      <c r="K533" s="21">
        <f t="shared" si="58"/>
        <v>0.0007840998193161286</v>
      </c>
      <c r="L533" s="21">
        <f t="shared" si="59"/>
        <v>0.001329560563188218</v>
      </c>
      <c r="M533" s="21">
        <f t="shared" si="60"/>
        <v>0.33807202354572213</v>
      </c>
      <c r="N533" s="25"/>
    </row>
    <row r="534" spans="1:14" ht="12">
      <c r="A534" s="24">
        <v>40102</v>
      </c>
      <c r="B534" s="199"/>
      <c r="C534" s="25">
        <v>41466</v>
      </c>
      <c r="D534" s="25">
        <v>16613</v>
      </c>
      <c r="E534" s="25">
        <v>69</v>
      </c>
      <c r="F534" s="25">
        <v>116</v>
      </c>
      <c r="G534" s="25">
        <v>29745</v>
      </c>
      <c r="H534" s="25">
        <f t="shared" si="61"/>
        <v>88009</v>
      </c>
      <c r="I534" s="21">
        <f t="shared" si="56"/>
        <v>0.47115635900873776</v>
      </c>
      <c r="J534" s="21">
        <f t="shared" si="57"/>
        <v>0.18876478541967298</v>
      </c>
      <c r="K534" s="21">
        <f t="shared" si="58"/>
        <v>0.000784010726175732</v>
      </c>
      <c r="L534" s="21">
        <f t="shared" si="59"/>
        <v>0.001318047017918622</v>
      </c>
      <c r="M534" s="21">
        <f t="shared" si="60"/>
        <v>0.3379767978274949</v>
      </c>
      <c r="N534" s="25"/>
    </row>
    <row r="535" spans="1:14" ht="12">
      <c r="A535" s="24">
        <v>40100</v>
      </c>
      <c r="B535" s="199" t="s">
        <v>259</v>
      </c>
      <c r="C535" s="25">
        <v>41468</v>
      </c>
      <c r="D535" s="25">
        <v>16607</v>
      </c>
      <c r="E535" s="25">
        <v>69</v>
      </c>
      <c r="F535" s="25">
        <v>117</v>
      </c>
      <c r="G535" s="25">
        <v>29736</v>
      </c>
      <c r="H535" s="25">
        <f t="shared" si="61"/>
        <v>87997</v>
      </c>
      <c r="I535" s="21">
        <f t="shared" si="56"/>
        <v>0.47124333784106276</v>
      </c>
      <c r="J535" s="21">
        <f t="shared" si="57"/>
        <v>0.18872234280714115</v>
      </c>
      <c r="K535" s="21">
        <f t="shared" si="58"/>
        <v>0.0007841176403741037</v>
      </c>
      <c r="L535" s="21">
        <f t="shared" si="59"/>
        <v>0.0013295907815039148</v>
      </c>
      <c r="M535" s="21">
        <f t="shared" si="60"/>
        <v>0.33792061092991804</v>
      </c>
      <c r="N535" s="25"/>
    </row>
    <row r="536" spans="1:14" ht="12">
      <c r="A536" s="24">
        <v>40091</v>
      </c>
      <c r="B536" s="199" t="s">
        <v>286</v>
      </c>
      <c r="C536" s="25">
        <v>41453</v>
      </c>
      <c r="D536" s="25">
        <v>16596</v>
      </c>
      <c r="E536" s="25">
        <v>70</v>
      </c>
      <c r="F536" s="25">
        <v>116</v>
      </c>
      <c r="G536" s="25">
        <v>29719</v>
      </c>
      <c r="H536" s="25">
        <f t="shared" si="61"/>
        <v>87954</v>
      </c>
      <c r="I536" s="21">
        <f t="shared" si="56"/>
        <v>0.4713031812083589</v>
      </c>
      <c r="J536" s="21">
        <f t="shared" si="57"/>
        <v>0.1886895422607272</v>
      </c>
      <c r="K536" s="21">
        <f t="shared" si="58"/>
        <v>0.0007958705687063693</v>
      </c>
      <c r="L536" s="21">
        <f t="shared" si="59"/>
        <v>0.0013188712281419833</v>
      </c>
      <c r="M536" s="21">
        <f t="shared" si="60"/>
        <v>0.33789253473406555</v>
      </c>
      <c r="N536" s="25"/>
    </row>
    <row r="537" spans="1:14" ht="12">
      <c r="A537" s="24">
        <v>40081</v>
      </c>
      <c r="B537" s="199" t="s">
        <v>206</v>
      </c>
      <c r="C537" s="25">
        <v>41443</v>
      </c>
      <c r="D537" s="25">
        <v>16580</v>
      </c>
      <c r="E537" s="25">
        <v>70</v>
      </c>
      <c r="F537" s="25">
        <v>116</v>
      </c>
      <c r="G537" s="25">
        <v>29694</v>
      </c>
      <c r="H537" s="25">
        <f t="shared" si="61"/>
        <v>87903</v>
      </c>
      <c r="I537" s="21">
        <f t="shared" si="56"/>
        <v>0.4714628624734082</v>
      </c>
      <c r="J537" s="21">
        <f t="shared" si="57"/>
        <v>0.1886169982821974</v>
      </c>
      <c r="K537" s="21">
        <f t="shared" si="58"/>
        <v>0.0007963323208536683</v>
      </c>
      <c r="L537" s="21">
        <f t="shared" si="59"/>
        <v>0.0013196364174146503</v>
      </c>
      <c r="M537" s="21">
        <f t="shared" si="60"/>
        <v>0.33780417050612604</v>
      </c>
      <c r="N537" s="25"/>
    </row>
    <row r="538" spans="1:14" ht="12">
      <c r="A538" s="24">
        <v>40074</v>
      </c>
      <c r="B538" s="199"/>
      <c r="C538" s="25">
        <v>41442</v>
      </c>
      <c r="D538" s="25">
        <v>16580</v>
      </c>
      <c r="E538" s="25">
        <v>70</v>
      </c>
      <c r="F538" s="25">
        <v>116</v>
      </c>
      <c r="G538" s="25">
        <v>29663</v>
      </c>
      <c r="H538" s="25">
        <f t="shared" si="61"/>
        <v>87871</v>
      </c>
      <c r="I538" s="21">
        <f t="shared" si="56"/>
        <v>0.4716231748813602</v>
      </c>
      <c r="J538" s="21">
        <f t="shared" si="57"/>
        <v>0.188685686972949</v>
      </c>
      <c r="K538" s="21">
        <f t="shared" si="58"/>
        <v>0.0007966223213574444</v>
      </c>
      <c r="L538" s="21">
        <f t="shared" si="59"/>
        <v>0.0013201169896780508</v>
      </c>
      <c r="M538" s="21">
        <f t="shared" si="60"/>
        <v>0.33757439883465534</v>
      </c>
      <c r="N538" s="25"/>
    </row>
    <row r="539" spans="1:14" ht="12">
      <c r="A539" s="24">
        <v>40070</v>
      </c>
      <c r="B539" s="199"/>
      <c r="C539" s="25">
        <v>41455</v>
      </c>
      <c r="D539" s="25">
        <v>16585</v>
      </c>
      <c r="E539" s="25">
        <v>70</v>
      </c>
      <c r="F539" s="25">
        <v>115</v>
      </c>
      <c r="G539" s="25">
        <v>29647</v>
      </c>
      <c r="H539" s="25">
        <f t="shared" si="61"/>
        <v>87872</v>
      </c>
      <c r="I539" s="21">
        <f t="shared" si="56"/>
        <v>0.47176575018208305</v>
      </c>
      <c r="J539" s="21">
        <f t="shared" si="57"/>
        <v>0.18874044064093226</v>
      </c>
      <c r="K539" s="21">
        <f t="shared" si="58"/>
        <v>0.0007966132556445739</v>
      </c>
      <c r="L539" s="21">
        <f t="shared" si="59"/>
        <v>0.0013087217771303714</v>
      </c>
      <c r="M539" s="21">
        <f t="shared" si="60"/>
        <v>0.33738847414420975</v>
      </c>
      <c r="N539" s="25"/>
    </row>
    <row r="540" spans="1:14" ht="12">
      <c r="A540" s="24">
        <v>40060</v>
      </c>
      <c r="B540" s="199" t="s">
        <v>259</v>
      </c>
      <c r="C540" s="25">
        <v>41418</v>
      </c>
      <c r="D540" s="25">
        <v>16570</v>
      </c>
      <c r="E540" s="25">
        <v>70</v>
      </c>
      <c r="F540" s="25">
        <v>115</v>
      </c>
      <c r="G540" s="25">
        <v>29603</v>
      </c>
      <c r="H540" s="25">
        <f t="shared" si="61"/>
        <v>87776</v>
      </c>
      <c r="I540" s="21">
        <f t="shared" si="56"/>
        <v>0.4718601895734597</v>
      </c>
      <c r="J540" s="21">
        <f t="shared" si="57"/>
        <v>0.1887759752096245</v>
      </c>
      <c r="K540" s="21">
        <f t="shared" si="58"/>
        <v>0.0007974845060153117</v>
      </c>
      <c r="L540" s="21">
        <f t="shared" si="59"/>
        <v>0.0013101531170251549</v>
      </c>
      <c r="M540" s="21">
        <f t="shared" si="60"/>
        <v>0.3372561975938753</v>
      </c>
      <c r="N540" s="25"/>
    </row>
    <row r="541" spans="1:14" ht="12">
      <c r="A541" s="24">
        <v>40058</v>
      </c>
      <c r="B541" s="199" t="s">
        <v>287</v>
      </c>
      <c r="C541" s="25">
        <v>41413</v>
      </c>
      <c r="D541" s="25">
        <v>16575</v>
      </c>
      <c r="E541" s="25">
        <v>70</v>
      </c>
      <c r="F541" s="25">
        <v>116</v>
      </c>
      <c r="G541" s="25">
        <v>29608</v>
      </c>
      <c r="H541" s="25">
        <f t="shared" si="61"/>
        <v>87782</v>
      </c>
      <c r="I541" s="21">
        <f t="shared" si="56"/>
        <v>0.47177097810485064</v>
      </c>
      <c r="J541" s="21">
        <f t="shared" si="57"/>
        <v>0.1888200314415256</v>
      </c>
      <c r="K541" s="21">
        <f t="shared" si="58"/>
        <v>0.0007974299970381171</v>
      </c>
      <c r="L541" s="21">
        <f t="shared" si="59"/>
        <v>0.0013214554236631656</v>
      </c>
      <c r="M541" s="21">
        <f t="shared" si="60"/>
        <v>0.33729010503292245</v>
      </c>
      <c r="N541" s="25"/>
    </row>
    <row r="542" spans="1:14" ht="12">
      <c r="A542" s="24">
        <v>40053</v>
      </c>
      <c r="B542" s="199" t="s">
        <v>206</v>
      </c>
      <c r="C542" s="25">
        <v>41425</v>
      </c>
      <c r="D542" s="25">
        <v>16571</v>
      </c>
      <c r="E542" s="25">
        <v>70</v>
      </c>
      <c r="F542" s="25">
        <v>116</v>
      </c>
      <c r="G542" s="25">
        <v>29603</v>
      </c>
      <c r="H542" s="25">
        <f t="shared" si="61"/>
        <v>87785</v>
      </c>
      <c r="I542" s="21">
        <f t="shared" si="56"/>
        <v>0.47189155322663323</v>
      </c>
      <c r="J542" s="21">
        <f t="shared" si="57"/>
        <v>0.18876801275844393</v>
      </c>
      <c r="K542" s="21">
        <f t="shared" si="58"/>
        <v>0.0007974027453437376</v>
      </c>
      <c r="L542" s="21">
        <f t="shared" si="59"/>
        <v>0.0013214102637124794</v>
      </c>
      <c r="M542" s="21">
        <f t="shared" si="60"/>
        <v>0.3372216210058666</v>
      </c>
      <c r="N542" s="25"/>
    </row>
    <row r="543" spans="1:14" ht="12">
      <c r="A543" s="24">
        <v>40051</v>
      </c>
      <c r="B543" s="199"/>
      <c r="C543" s="25">
        <v>41416</v>
      </c>
      <c r="D543" s="25">
        <v>16566</v>
      </c>
      <c r="E543" s="25">
        <v>70</v>
      </c>
      <c r="F543" s="25">
        <v>116</v>
      </c>
      <c r="G543" s="25">
        <v>29593</v>
      </c>
      <c r="H543" s="25">
        <f t="shared" si="61"/>
        <v>87761</v>
      </c>
      <c r="I543" s="21">
        <f t="shared" si="56"/>
        <v>0.47191805015895444</v>
      </c>
      <c r="J543" s="21">
        <f t="shared" si="57"/>
        <v>0.1887626622303757</v>
      </c>
      <c r="K543" s="21">
        <f t="shared" si="58"/>
        <v>0.0007976208110664191</v>
      </c>
      <c r="L543" s="21">
        <f t="shared" si="59"/>
        <v>0.0013217716297672087</v>
      </c>
      <c r="M543" s="21">
        <f t="shared" si="60"/>
        <v>0.3371998951698363</v>
      </c>
      <c r="N543" s="25"/>
    </row>
    <row r="544" spans="1:14" ht="12">
      <c r="A544" s="24">
        <v>40046</v>
      </c>
      <c r="B544" s="199"/>
      <c r="C544" s="25">
        <v>41428</v>
      </c>
      <c r="D544" s="25">
        <v>16563</v>
      </c>
      <c r="E544" s="25">
        <v>70</v>
      </c>
      <c r="F544" s="25">
        <v>115</v>
      </c>
      <c r="G544" s="25">
        <v>29564</v>
      </c>
      <c r="H544" s="25">
        <f t="shared" si="61"/>
        <v>87740</v>
      </c>
      <c r="I544" s="21">
        <f t="shared" si="56"/>
        <v>0.47216776840665603</v>
      </c>
      <c r="J544" s="21">
        <f t="shared" si="57"/>
        <v>0.18877364941873717</v>
      </c>
      <c r="K544" s="21">
        <f t="shared" si="58"/>
        <v>0.0007978117164349213</v>
      </c>
      <c r="L544" s="21">
        <f t="shared" si="59"/>
        <v>0.001310690677000228</v>
      </c>
      <c r="M544" s="21">
        <f t="shared" si="60"/>
        <v>0.33695007978117164</v>
      </c>
      <c r="N544" s="25"/>
    </row>
    <row r="545" spans="1:14" ht="12">
      <c r="A545" s="24">
        <v>40037</v>
      </c>
      <c r="B545" s="199"/>
      <c r="C545" s="25">
        <v>41413</v>
      </c>
      <c r="D545" s="25">
        <v>16559</v>
      </c>
      <c r="E545" s="25">
        <v>70</v>
      </c>
      <c r="F545" s="25">
        <v>114</v>
      </c>
      <c r="G545" s="25">
        <v>29540</v>
      </c>
      <c r="H545" s="25">
        <f t="shared" si="61"/>
        <v>87696</v>
      </c>
      <c r="I545" s="21">
        <f t="shared" si="56"/>
        <v>0.47223362525086665</v>
      </c>
      <c r="J545" s="21">
        <f t="shared" si="57"/>
        <v>0.18882275132275134</v>
      </c>
      <c r="K545" s="21">
        <f t="shared" si="58"/>
        <v>0.0007982120051085569</v>
      </c>
      <c r="L545" s="21">
        <f t="shared" si="59"/>
        <v>0.0012999452654625068</v>
      </c>
      <c r="M545" s="21">
        <f t="shared" si="60"/>
        <v>0.33684546615581096</v>
      </c>
      <c r="N545" s="25"/>
    </row>
    <row r="546" spans="1:14" ht="12">
      <c r="A546" s="24">
        <v>40030</v>
      </c>
      <c r="B546" s="199"/>
      <c r="C546" s="25">
        <v>41400</v>
      </c>
      <c r="D546" s="25">
        <v>16557</v>
      </c>
      <c r="E546" s="25">
        <v>70</v>
      </c>
      <c r="F546" s="25">
        <v>113</v>
      </c>
      <c r="G546" s="25">
        <v>29494</v>
      </c>
      <c r="H546" s="25">
        <f t="shared" si="61"/>
        <v>87634</v>
      </c>
      <c r="I546" s="21">
        <f t="shared" si="56"/>
        <v>0.472419380605701</v>
      </c>
      <c r="J546" s="21">
        <f t="shared" si="57"/>
        <v>0.1889335189538307</v>
      </c>
      <c r="K546" s="21">
        <f t="shared" si="58"/>
        <v>0.0007987767304927311</v>
      </c>
      <c r="L546" s="21">
        <f t="shared" si="59"/>
        <v>0.001289453864938266</v>
      </c>
      <c r="M546" s="21">
        <f t="shared" si="60"/>
        <v>0.3365588698450373</v>
      </c>
      <c r="N546" s="25"/>
    </row>
    <row r="547" spans="1:14" ht="12">
      <c r="A547" s="24">
        <v>40023</v>
      </c>
      <c r="B547" s="199"/>
      <c r="C547" s="25">
        <v>41400</v>
      </c>
      <c r="D547" s="25">
        <v>16544</v>
      </c>
      <c r="E547" s="25">
        <v>70</v>
      </c>
      <c r="F547" s="25">
        <v>113</v>
      </c>
      <c r="G547" s="25">
        <v>29471</v>
      </c>
      <c r="H547" s="25">
        <f t="shared" si="61"/>
        <v>87598</v>
      </c>
      <c r="I547" s="21">
        <f t="shared" si="56"/>
        <v>0.47261352998926914</v>
      </c>
      <c r="J547" s="21">
        <f t="shared" si="57"/>
        <v>0.18886275942373112</v>
      </c>
      <c r="K547" s="21">
        <f t="shared" si="58"/>
        <v>0.000799105002397315</v>
      </c>
      <c r="L547" s="21">
        <f t="shared" si="59"/>
        <v>0.0012899837895842372</v>
      </c>
      <c r="M547" s="21">
        <f t="shared" si="60"/>
        <v>0.33643462179501815</v>
      </c>
      <c r="N547" s="25"/>
    </row>
    <row r="548" spans="1:14" ht="12">
      <c r="A548" s="24">
        <v>40018</v>
      </c>
      <c r="B548" s="199"/>
      <c r="C548" s="25">
        <v>41401</v>
      </c>
      <c r="D548" s="25">
        <v>16539</v>
      </c>
      <c r="E548" s="25">
        <v>69</v>
      </c>
      <c r="F548" s="25">
        <v>113</v>
      </c>
      <c r="G548" s="25">
        <v>29459</v>
      </c>
      <c r="H548" s="25">
        <f t="shared" si="61"/>
        <v>87581</v>
      </c>
      <c r="I548" s="21">
        <f t="shared" si="56"/>
        <v>0.4727166851257693</v>
      </c>
      <c r="J548" s="21">
        <f t="shared" si="57"/>
        <v>0.1888423288156107</v>
      </c>
      <c r="K548" s="21">
        <f t="shared" si="58"/>
        <v>0.0007878421118735799</v>
      </c>
      <c r="L548" s="21">
        <f t="shared" si="59"/>
        <v>0.001290234183213254</v>
      </c>
      <c r="M548" s="21">
        <f t="shared" si="60"/>
        <v>0.33636290976353317</v>
      </c>
      <c r="N548" s="25"/>
    </row>
    <row r="549" spans="1:14" ht="12">
      <c r="A549" s="24">
        <v>40015</v>
      </c>
      <c r="B549" s="199"/>
      <c r="C549" s="25">
        <v>41405</v>
      </c>
      <c r="D549" s="25">
        <v>16546</v>
      </c>
      <c r="E549" s="25">
        <v>69</v>
      </c>
      <c r="F549" s="25">
        <v>112</v>
      </c>
      <c r="G549" s="25">
        <v>29453</v>
      </c>
      <c r="H549" s="25">
        <f t="shared" si="61"/>
        <v>87585</v>
      </c>
      <c r="I549" s="21">
        <f t="shared" si="56"/>
        <v>0.4727407661129189</v>
      </c>
      <c r="J549" s="21">
        <f t="shared" si="57"/>
        <v>0.1889136267625735</v>
      </c>
      <c r="K549" s="21">
        <f t="shared" si="58"/>
        <v>0.000787806131186847</v>
      </c>
      <c r="L549" s="21">
        <f t="shared" si="59"/>
        <v>0.0012787577781583604</v>
      </c>
      <c r="M549" s="21">
        <f t="shared" si="60"/>
        <v>0.3362790432151624</v>
      </c>
      <c r="N549" s="25"/>
    </row>
    <row r="550" spans="1:14" ht="12">
      <c r="A550" s="24">
        <v>40009</v>
      </c>
      <c r="B550" s="199"/>
      <c r="C550" s="25">
        <v>41406</v>
      </c>
      <c r="D550" s="25">
        <v>16539</v>
      </c>
      <c r="E550" s="25">
        <v>69</v>
      </c>
      <c r="F550" s="25">
        <v>112</v>
      </c>
      <c r="G550" s="25">
        <v>29453</v>
      </c>
      <c r="H550" s="25">
        <f t="shared" si="61"/>
        <v>87579</v>
      </c>
      <c r="I550" s="21">
        <f t="shared" si="56"/>
        <v>0.4727845716438872</v>
      </c>
      <c r="J550" s="21">
        <f t="shared" si="57"/>
        <v>0.1888466413181242</v>
      </c>
      <c r="K550" s="21">
        <f t="shared" si="58"/>
        <v>0.000787860103449457</v>
      </c>
      <c r="L550" s="21">
        <f t="shared" si="59"/>
        <v>0.0012788453853092637</v>
      </c>
      <c r="M550" s="21">
        <f t="shared" si="60"/>
        <v>0.33630208154922986</v>
      </c>
      <c r="N550" s="25"/>
    </row>
    <row r="551" spans="1:14" ht="12">
      <c r="A551" s="24">
        <v>40002</v>
      </c>
      <c r="B551" s="199"/>
      <c r="C551" s="25">
        <v>41412</v>
      </c>
      <c r="D551" s="25">
        <v>16538</v>
      </c>
      <c r="E551" s="25">
        <v>69</v>
      </c>
      <c r="F551" s="25">
        <v>112</v>
      </c>
      <c r="G551" s="25">
        <v>29445</v>
      </c>
      <c r="H551" s="25">
        <f t="shared" si="61"/>
        <v>87576</v>
      </c>
      <c r="I551" s="21">
        <f t="shared" si="56"/>
        <v>0.4728692792545903</v>
      </c>
      <c r="J551" s="21">
        <f t="shared" si="57"/>
        <v>0.1888416917877044</v>
      </c>
      <c r="K551" s="21">
        <f t="shared" si="58"/>
        <v>0.0007878870923540696</v>
      </c>
      <c r="L551" s="21">
        <f t="shared" si="59"/>
        <v>0.001278889193386316</v>
      </c>
      <c r="M551" s="21">
        <f t="shared" si="60"/>
        <v>0.3362222526719649</v>
      </c>
      <c r="N551" s="25"/>
    </row>
    <row r="552" spans="1:14" ht="12">
      <c r="A552" s="24">
        <v>39995</v>
      </c>
      <c r="B552" s="199"/>
      <c r="C552" s="25">
        <v>41421</v>
      </c>
      <c r="D552" s="25">
        <v>16529</v>
      </c>
      <c r="E552" s="25">
        <v>69</v>
      </c>
      <c r="F552" s="25">
        <v>112</v>
      </c>
      <c r="G552" s="25">
        <v>29445</v>
      </c>
      <c r="H552" s="25">
        <f t="shared" si="61"/>
        <v>87576</v>
      </c>
      <c r="I552" s="21">
        <f t="shared" si="56"/>
        <v>0.4729720471362017</v>
      </c>
      <c r="J552" s="21">
        <f t="shared" si="57"/>
        <v>0.18873892390609298</v>
      </c>
      <c r="K552" s="21">
        <f t="shared" si="58"/>
        <v>0.0007878870923540696</v>
      </c>
      <c r="L552" s="21">
        <f t="shared" si="59"/>
        <v>0.001278889193386316</v>
      </c>
      <c r="M552" s="21">
        <f t="shared" si="60"/>
        <v>0.3362222526719649</v>
      </c>
      <c r="N552" s="25"/>
    </row>
    <row r="553" spans="1:14" ht="12">
      <c r="A553" s="24">
        <v>39988</v>
      </c>
      <c r="B553" s="199"/>
      <c r="C553" s="25">
        <v>41392</v>
      </c>
      <c r="D553" s="25">
        <v>16522</v>
      </c>
      <c r="E553" s="25">
        <v>70</v>
      </c>
      <c r="F553" s="25">
        <v>112</v>
      </c>
      <c r="G553" s="25">
        <v>29425</v>
      </c>
      <c r="H553" s="25">
        <f t="shared" si="61"/>
        <v>87521</v>
      </c>
      <c r="I553" s="21">
        <f t="shared" si="56"/>
        <v>0.4729379234697958</v>
      </c>
      <c r="J553" s="21">
        <f t="shared" si="57"/>
        <v>0.18877755053072975</v>
      </c>
      <c r="K553" s="21">
        <f t="shared" si="58"/>
        <v>0.0007998080460689434</v>
      </c>
      <c r="L553" s="21">
        <f t="shared" si="59"/>
        <v>0.0012796928737103094</v>
      </c>
      <c r="M553" s="21">
        <f t="shared" si="60"/>
        <v>0.3362050250796952</v>
      </c>
      <c r="N553" s="25"/>
    </row>
    <row r="554" spans="1:14" ht="12">
      <c r="A554" s="24">
        <v>39981</v>
      </c>
      <c r="B554" s="199"/>
      <c r="C554" s="25">
        <v>41386</v>
      </c>
      <c r="D554" s="25">
        <v>16519</v>
      </c>
      <c r="E554" s="25">
        <v>70</v>
      </c>
      <c r="F554" s="25">
        <v>112</v>
      </c>
      <c r="G554" s="25">
        <v>29398</v>
      </c>
      <c r="H554" s="25">
        <f t="shared" si="61"/>
        <v>87485</v>
      </c>
      <c r="I554" s="21">
        <f t="shared" si="56"/>
        <v>0.47306395382065497</v>
      </c>
      <c r="J554" s="21">
        <f t="shared" si="57"/>
        <v>0.18882094073269703</v>
      </c>
      <c r="K554" s="21">
        <f t="shared" si="58"/>
        <v>0.000800137166371378</v>
      </c>
      <c r="L554" s="21">
        <f t="shared" si="59"/>
        <v>0.0012802194661942047</v>
      </c>
      <c r="M554" s="21">
        <f t="shared" si="60"/>
        <v>0.3360347488140824</v>
      </c>
      <c r="N554" s="25"/>
    </row>
    <row r="555" spans="1:14" ht="12">
      <c r="A555" s="24">
        <v>39973</v>
      </c>
      <c r="B555" s="199"/>
      <c r="C555" s="25">
        <v>41372</v>
      </c>
      <c r="D555" s="25">
        <v>16507</v>
      </c>
      <c r="E555" s="25">
        <v>69</v>
      </c>
      <c r="F555" s="25">
        <v>111</v>
      </c>
      <c r="G555" s="25">
        <v>29361</v>
      </c>
      <c r="H555" s="25">
        <f t="shared" si="61"/>
        <v>87420</v>
      </c>
      <c r="I555" s="21">
        <f t="shared" si="56"/>
        <v>0.47325554792953556</v>
      </c>
      <c r="J555" s="21">
        <f t="shared" si="57"/>
        <v>0.18882406771905744</v>
      </c>
      <c r="K555" s="21">
        <f t="shared" si="58"/>
        <v>0.000789293067947838</v>
      </c>
      <c r="L555" s="21">
        <f t="shared" si="59"/>
        <v>0.0012697323266986959</v>
      </c>
      <c r="M555" s="21">
        <f t="shared" si="60"/>
        <v>0.33586135895676045</v>
      </c>
      <c r="N555" s="25"/>
    </row>
    <row r="556" spans="1:14" ht="12">
      <c r="A556" s="24">
        <v>39967</v>
      </c>
      <c r="B556" s="199"/>
      <c r="C556" s="25">
        <v>41377</v>
      </c>
      <c r="D556" s="25">
        <v>16504</v>
      </c>
      <c r="E556" s="25">
        <v>69</v>
      </c>
      <c r="F556" s="25">
        <v>111</v>
      </c>
      <c r="G556" s="25">
        <v>29333</v>
      </c>
      <c r="H556" s="25">
        <f t="shared" si="61"/>
        <v>87394</v>
      </c>
      <c r="I556" s="21">
        <f t="shared" si="56"/>
        <v>0.4734535551639701</v>
      </c>
      <c r="J556" s="21">
        <f t="shared" si="57"/>
        <v>0.18884591619561983</v>
      </c>
      <c r="K556" s="21">
        <f t="shared" si="58"/>
        <v>0.000789527885209511</v>
      </c>
      <c r="L556" s="21">
        <f t="shared" si="59"/>
        <v>0.0012701100762066045</v>
      </c>
      <c r="M556" s="21">
        <f t="shared" si="60"/>
        <v>0.335640890678994</v>
      </c>
      <c r="N556" s="25"/>
    </row>
    <row r="557" spans="1:14" ht="12">
      <c r="A557" s="24">
        <v>39960</v>
      </c>
      <c r="B557" s="199"/>
      <c r="C557" s="25">
        <v>41363</v>
      </c>
      <c r="D557" s="25">
        <v>16503</v>
      </c>
      <c r="E557" s="25">
        <v>69</v>
      </c>
      <c r="F557" s="25">
        <v>111</v>
      </c>
      <c r="G557" s="25">
        <v>29321</v>
      </c>
      <c r="H557" s="25">
        <f t="shared" si="61"/>
        <v>87367</v>
      </c>
      <c r="I557" s="21">
        <f t="shared" si="56"/>
        <v>0.4734396282349171</v>
      </c>
      <c r="J557" s="21">
        <f t="shared" si="57"/>
        <v>0.18889283138942622</v>
      </c>
      <c r="K557" s="21">
        <f t="shared" si="58"/>
        <v>0.000789771881831813</v>
      </c>
      <c r="L557" s="21">
        <f t="shared" si="59"/>
        <v>0.001270502592512047</v>
      </c>
      <c r="M557" s="21">
        <f t="shared" si="60"/>
        <v>0.33560726590131285</v>
      </c>
      <c r="N557" s="25"/>
    </row>
    <row r="558" spans="1:14" ht="12">
      <c r="A558" s="24">
        <v>39953</v>
      </c>
      <c r="B558" s="199"/>
      <c r="C558" s="25">
        <v>41377</v>
      </c>
      <c r="D558" s="25">
        <v>16505</v>
      </c>
      <c r="E558" s="25">
        <v>70</v>
      </c>
      <c r="F558" s="25">
        <v>111</v>
      </c>
      <c r="G558" s="25">
        <v>29329</v>
      </c>
      <c r="H558" s="25">
        <f t="shared" si="61"/>
        <v>87392</v>
      </c>
      <c r="I558" s="21">
        <f t="shared" si="56"/>
        <v>0.4734643903332113</v>
      </c>
      <c r="J558" s="21">
        <f t="shared" si="57"/>
        <v>0.1888616807030392</v>
      </c>
      <c r="K558" s="21">
        <f t="shared" si="58"/>
        <v>0.0008009886488465764</v>
      </c>
      <c r="L558" s="21">
        <f t="shared" si="59"/>
        <v>0.0012701391431709996</v>
      </c>
      <c r="M558" s="21">
        <f t="shared" si="60"/>
        <v>0.33560280117173197</v>
      </c>
      <c r="N558" s="25"/>
    </row>
    <row r="559" spans="1:14" ht="12">
      <c r="A559" s="24">
        <v>39946</v>
      </c>
      <c r="B559" s="199" t="s">
        <v>259</v>
      </c>
      <c r="C559" s="25">
        <v>41361</v>
      </c>
      <c r="D559" s="25">
        <v>16503</v>
      </c>
      <c r="E559" s="25">
        <v>71</v>
      </c>
      <c r="F559" s="25">
        <v>111</v>
      </c>
      <c r="G559" s="25">
        <v>29314</v>
      </c>
      <c r="H559" s="25">
        <f t="shared" si="61"/>
        <v>87360</v>
      </c>
      <c r="I559" s="21">
        <f t="shared" si="56"/>
        <v>0.4734546703296703</v>
      </c>
      <c r="J559" s="21">
        <f t="shared" si="57"/>
        <v>0.18890796703296703</v>
      </c>
      <c r="K559" s="21">
        <f t="shared" si="58"/>
        <v>0.0008127289377289378</v>
      </c>
      <c r="L559" s="21">
        <f t="shared" si="59"/>
        <v>0.0012706043956043956</v>
      </c>
      <c r="M559" s="21">
        <f t="shared" si="60"/>
        <v>0.3355540293040293</v>
      </c>
      <c r="N559" s="25"/>
    </row>
    <row r="560" spans="1:14" ht="12">
      <c r="A560" s="24">
        <v>39937</v>
      </c>
      <c r="B560" s="199" t="s">
        <v>309</v>
      </c>
      <c r="C560" s="25">
        <v>41319</v>
      </c>
      <c r="D560" s="25">
        <v>16491</v>
      </c>
      <c r="E560" s="25">
        <v>71</v>
      </c>
      <c r="F560" s="25">
        <v>110</v>
      </c>
      <c r="G560" s="25">
        <v>29260</v>
      </c>
      <c r="H560" s="25">
        <f t="shared" si="61"/>
        <v>87251</v>
      </c>
      <c r="I560" s="21">
        <f t="shared" si="56"/>
        <v>0.4735647728965857</v>
      </c>
      <c r="J560" s="21">
        <f t="shared" si="57"/>
        <v>0.1890064297257338</v>
      </c>
      <c r="K560" s="21">
        <f t="shared" si="58"/>
        <v>0.000813744255080171</v>
      </c>
      <c r="L560" s="21">
        <f t="shared" si="59"/>
        <v>0.0012607305360397016</v>
      </c>
      <c r="M560" s="21">
        <f t="shared" si="60"/>
        <v>0.3353543225865606</v>
      </c>
      <c r="N560" s="25"/>
    </row>
    <row r="561" spans="1:14" ht="12">
      <c r="A561" s="24">
        <v>39932</v>
      </c>
      <c r="B561" s="199"/>
      <c r="C561" s="25">
        <v>41323</v>
      </c>
      <c r="D561" s="25">
        <v>16487</v>
      </c>
      <c r="E561" s="25">
        <v>71</v>
      </c>
      <c r="F561" s="25">
        <v>110</v>
      </c>
      <c r="G561" s="25">
        <v>29260</v>
      </c>
      <c r="H561" s="25">
        <f t="shared" si="61"/>
        <v>87251</v>
      </c>
      <c r="I561" s="21">
        <f t="shared" si="56"/>
        <v>0.4736106176433508</v>
      </c>
      <c r="J561" s="21">
        <f t="shared" si="57"/>
        <v>0.18896058497896873</v>
      </c>
      <c r="K561" s="21">
        <f t="shared" si="58"/>
        <v>0.000813744255080171</v>
      </c>
      <c r="L561" s="21">
        <f t="shared" si="59"/>
        <v>0.0012607305360397016</v>
      </c>
      <c r="M561" s="21">
        <f t="shared" si="60"/>
        <v>0.3353543225865606</v>
      </c>
      <c r="N561" s="25"/>
    </row>
    <row r="562" spans="1:14" ht="12">
      <c r="A562" s="24">
        <v>39927</v>
      </c>
      <c r="B562" s="199" t="s">
        <v>206</v>
      </c>
      <c r="C562" s="25">
        <v>41333</v>
      </c>
      <c r="D562" s="25">
        <v>16493</v>
      </c>
      <c r="E562" s="25">
        <v>71</v>
      </c>
      <c r="F562" s="25">
        <v>110</v>
      </c>
      <c r="G562" s="25">
        <v>29251</v>
      </c>
      <c r="H562" s="25">
        <f t="shared" si="61"/>
        <v>87258</v>
      </c>
      <c r="I562" s="21">
        <f t="shared" si="56"/>
        <v>0.4736872263861193</v>
      </c>
      <c r="J562" s="21">
        <f t="shared" si="57"/>
        <v>0.18901418781085974</v>
      </c>
      <c r="K562" s="21">
        <f t="shared" si="58"/>
        <v>0.0008136789749936969</v>
      </c>
      <c r="L562" s="21">
        <f t="shared" si="59"/>
        <v>0.0012606293978775585</v>
      </c>
      <c r="M562" s="21">
        <f t="shared" si="60"/>
        <v>0.33522427743014965</v>
      </c>
      <c r="N562" s="25"/>
    </row>
    <row r="563" spans="1:14" ht="12">
      <c r="A563" s="24">
        <v>39925</v>
      </c>
      <c r="B563" s="199"/>
      <c r="C563" s="25">
        <v>41331</v>
      </c>
      <c r="D563" s="25">
        <v>16488</v>
      </c>
      <c r="E563" s="25">
        <v>70</v>
      </c>
      <c r="F563" s="25">
        <v>110</v>
      </c>
      <c r="G563" s="25">
        <v>29245</v>
      </c>
      <c r="H563" s="25">
        <f t="shared" si="61"/>
        <v>87244</v>
      </c>
      <c r="I563" s="21">
        <f t="shared" si="56"/>
        <v>0.4737403145201962</v>
      </c>
      <c r="J563" s="21">
        <f t="shared" si="57"/>
        <v>0.18898720828939525</v>
      </c>
      <c r="K563" s="21">
        <f t="shared" si="58"/>
        <v>0.0008023474393654578</v>
      </c>
      <c r="L563" s="21">
        <f t="shared" si="59"/>
        <v>0.0012608316904314336</v>
      </c>
      <c r="M563" s="21">
        <f t="shared" si="60"/>
        <v>0.3352092980606116</v>
      </c>
      <c r="N563" s="25"/>
    </row>
    <row r="564" spans="1:14" ht="12">
      <c r="A564" s="24">
        <v>39918</v>
      </c>
      <c r="B564" s="199"/>
      <c r="C564" s="25">
        <v>41329</v>
      </c>
      <c r="D564" s="25">
        <v>16489</v>
      </c>
      <c r="E564" s="25">
        <v>70</v>
      </c>
      <c r="F564" s="25">
        <v>110</v>
      </c>
      <c r="G564" s="25">
        <v>29237</v>
      </c>
      <c r="H564" s="25">
        <f t="shared" si="61"/>
        <v>87235</v>
      </c>
      <c r="I564" s="21">
        <f t="shared" si="56"/>
        <v>0.4737662635410099</v>
      </c>
      <c r="J564" s="21">
        <f t="shared" si="57"/>
        <v>0.18901816931277585</v>
      </c>
      <c r="K564" s="21">
        <f t="shared" si="58"/>
        <v>0.0008024302172293231</v>
      </c>
      <c r="L564" s="21">
        <f t="shared" si="59"/>
        <v>0.0012609617699317933</v>
      </c>
      <c r="M564" s="21">
        <f t="shared" si="60"/>
        <v>0.33515217515905316</v>
      </c>
      <c r="N564" s="25"/>
    </row>
    <row r="565" spans="1:14" ht="12">
      <c r="A565" s="24">
        <v>39911</v>
      </c>
      <c r="B565" s="199"/>
      <c r="C565" s="25">
        <v>41327</v>
      </c>
      <c r="D565" s="25">
        <v>16483</v>
      </c>
      <c r="E565" s="25">
        <v>70</v>
      </c>
      <c r="F565" s="25">
        <v>110</v>
      </c>
      <c r="G565" s="25">
        <v>29220</v>
      </c>
      <c r="H565" s="25">
        <f t="shared" si="61"/>
        <v>87210</v>
      </c>
      <c r="I565" s="21">
        <f t="shared" si="56"/>
        <v>0.47387914230019496</v>
      </c>
      <c r="J565" s="21">
        <f t="shared" si="57"/>
        <v>0.18900355463822957</v>
      </c>
      <c r="K565" s="21">
        <f t="shared" si="58"/>
        <v>0.0008026602453847036</v>
      </c>
      <c r="L565" s="21">
        <f t="shared" si="59"/>
        <v>0.0012613232427473914</v>
      </c>
      <c r="M565" s="21">
        <f t="shared" si="60"/>
        <v>0.3350533195734434</v>
      </c>
      <c r="N565" s="25"/>
    </row>
    <row r="566" spans="1:14" ht="12">
      <c r="A566" s="24">
        <v>39905</v>
      </c>
      <c r="B566" s="199"/>
      <c r="C566" s="25">
        <v>41326</v>
      </c>
      <c r="D566" s="25">
        <v>16477</v>
      </c>
      <c r="E566" s="25">
        <v>70</v>
      </c>
      <c r="F566" s="25">
        <v>110</v>
      </c>
      <c r="G566" s="25">
        <v>29228</v>
      </c>
      <c r="H566" s="25">
        <f t="shared" si="61"/>
        <v>87211</v>
      </c>
      <c r="I566" s="21">
        <f t="shared" si="56"/>
        <v>0.4738622421483528</v>
      </c>
      <c r="J566" s="21">
        <f t="shared" si="57"/>
        <v>0.18893258877893843</v>
      </c>
      <c r="K566" s="21">
        <f t="shared" si="58"/>
        <v>0.0008026510417263877</v>
      </c>
      <c r="L566" s="21">
        <f t="shared" si="59"/>
        <v>0.001261308779855752</v>
      </c>
      <c r="M566" s="21">
        <f t="shared" si="60"/>
        <v>0.33514120925112656</v>
      </c>
      <c r="N566" s="25"/>
    </row>
    <row r="567" spans="1:14" ht="12">
      <c r="A567" s="24">
        <v>39899</v>
      </c>
      <c r="B567" s="199"/>
      <c r="C567" s="25">
        <v>42732</v>
      </c>
      <c r="D567" s="25">
        <v>17057</v>
      </c>
      <c r="E567" s="25">
        <v>72</v>
      </c>
      <c r="F567" s="25">
        <v>110</v>
      </c>
      <c r="G567" s="25">
        <v>30163</v>
      </c>
      <c r="H567" s="25">
        <f t="shared" si="61"/>
        <v>90134</v>
      </c>
      <c r="I567" s="21">
        <f t="shared" si="56"/>
        <v>0.4740941265227328</v>
      </c>
      <c r="J567" s="21">
        <f t="shared" si="57"/>
        <v>0.18924046419775</v>
      </c>
      <c r="K567" s="21">
        <f t="shared" si="58"/>
        <v>0.0007988106596844698</v>
      </c>
      <c r="L567" s="21">
        <f t="shared" si="59"/>
        <v>0.00122040517451794</v>
      </c>
      <c r="M567" s="21">
        <f t="shared" si="60"/>
        <v>0.33464619344531477</v>
      </c>
      <c r="N567" s="25"/>
    </row>
    <row r="568" spans="1:14" ht="12">
      <c r="A568" s="24">
        <v>39898</v>
      </c>
      <c r="B568" s="199"/>
      <c r="C568" s="25">
        <v>42733</v>
      </c>
      <c r="D568" s="25">
        <v>17056</v>
      </c>
      <c r="E568" s="25">
        <v>71</v>
      </c>
      <c r="F568" s="25">
        <v>110</v>
      </c>
      <c r="G568" s="25">
        <v>30166</v>
      </c>
      <c r="H568" s="25">
        <f t="shared" si="61"/>
        <v>90136</v>
      </c>
      <c r="I568" s="21">
        <f t="shared" si="56"/>
        <v>0.47409470134019704</v>
      </c>
      <c r="J568" s="21">
        <f t="shared" si="57"/>
        <v>0.18922517085293333</v>
      </c>
      <c r="K568" s="21">
        <f t="shared" si="58"/>
        <v>0.000787698588799148</v>
      </c>
      <c r="L568" s="21">
        <f t="shared" si="59"/>
        <v>0.0012203780953226235</v>
      </c>
      <c r="M568" s="21">
        <f t="shared" si="60"/>
        <v>0.33467205112274784</v>
      </c>
      <c r="N568" s="25"/>
    </row>
    <row r="569" spans="1:14" ht="12">
      <c r="A569" s="24">
        <v>39897</v>
      </c>
      <c r="B569" s="199"/>
      <c r="C569" s="25">
        <v>42746</v>
      </c>
      <c r="D569" s="25">
        <v>17067</v>
      </c>
      <c r="E569" s="25">
        <v>71</v>
      </c>
      <c r="F569" s="25">
        <v>110</v>
      </c>
      <c r="G569" s="25">
        <v>30174</v>
      </c>
      <c r="H569" s="25">
        <f t="shared" si="61"/>
        <v>90168</v>
      </c>
      <c r="I569" s="21">
        <f t="shared" si="56"/>
        <v>0.47407062372460296</v>
      </c>
      <c r="J569" s="21">
        <f t="shared" si="57"/>
        <v>0.18928001064679265</v>
      </c>
      <c r="K569" s="21">
        <f t="shared" si="58"/>
        <v>0.0007874190400141958</v>
      </c>
      <c r="L569" s="21">
        <f t="shared" si="59"/>
        <v>0.0012199449915712892</v>
      </c>
      <c r="M569" s="21">
        <f t="shared" si="60"/>
        <v>0.3346420015970189</v>
      </c>
      <c r="N569" s="25"/>
    </row>
    <row r="570" spans="1:14" ht="12">
      <c r="A570" s="24">
        <v>39895</v>
      </c>
      <c r="B570" s="199"/>
      <c r="C570" s="25">
        <v>42773</v>
      </c>
      <c r="D570" s="25">
        <v>17088</v>
      </c>
      <c r="E570" s="25">
        <v>71</v>
      </c>
      <c r="F570" s="25">
        <v>109</v>
      </c>
      <c r="G570" s="25">
        <v>30215</v>
      </c>
      <c r="H570" s="25">
        <f t="shared" si="61"/>
        <v>90256</v>
      </c>
      <c r="I570" s="21">
        <f aca="true" t="shared" si="62" ref="I570:I633">C570/H570</f>
        <v>0.47390755185250844</v>
      </c>
      <c r="J570" s="21">
        <f aca="true" t="shared" si="63" ref="J570:J633">D570/H570</f>
        <v>0.18932813330969686</v>
      </c>
      <c r="K570" s="21">
        <f aca="true" t="shared" si="64" ref="K570:K633">E570/H570</f>
        <v>0.000786651302960468</v>
      </c>
      <c r="L570" s="21">
        <f aca="true" t="shared" si="65" ref="L570:L633">F570/H570</f>
        <v>0.0012076759439815636</v>
      </c>
      <c r="M570" s="21">
        <f aca="true" t="shared" si="66" ref="M570:M633">G570/H570</f>
        <v>0.3347699875908527</v>
      </c>
      <c r="N570" s="25"/>
    </row>
    <row r="571" spans="1:14" ht="12">
      <c r="A571" s="24">
        <v>39892</v>
      </c>
      <c r="B571" s="199"/>
      <c r="C571" s="25">
        <v>42790</v>
      </c>
      <c r="D571" s="25">
        <v>17102</v>
      </c>
      <c r="E571" s="25">
        <v>71</v>
      </c>
      <c r="F571" s="25">
        <v>109</v>
      </c>
      <c r="G571" s="25">
        <v>30259</v>
      </c>
      <c r="H571" s="25">
        <f t="shared" si="61"/>
        <v>90331</v>
      </c>
      <c r="I571" s="21">
        <f t="shared" si="62"/>
        <v>0.4737022727524327</v>
      </c>
      <c r="J571" s="21">
        <f t="shared" si="63"/>
        <v>0.18932592354784072</v>
      </c>
      <c r="K571" s="21">
        <f t="shared" si="64"/>
        <v>0.0007859981623141557</v>
      </c>
      <c r="L571" s="21">
        <f t="shared" si="65"/>
        <v>0.0012066732351020137</v>
      </c>
      <c r="M571" s="21">
        <f t="shared" si="66"/>
        <v>0.3349791323023104</v>
      </c>
      <c r="N571" s="25"/>
    </row>
    <row r="572" spans="1:14" ht="12">
      <c r="A572" s="24">
        <v>39891</v>
      </c>
      <c r="B572" s="199"/>
      <c r="C572" s="25">
        <v>42926</v>
      </c>
      <c r="D572" s="25">
        <v>17188</v>
      </c>
      <c r="E572" s="25">
        <v>71</v>
      </c>
      <c r="F572" s="25">
        <v>109</v>
      </c>
      <c r="G572" s="25">
        <v>30475</v>
      </c>
      <c r="H572" s="25">
        <f t="shared" si="61"/>
        <v>90769</v>
      </c>
      <c r="I572" s="21">
        <f t="shared" si="62"/>
        <v>0.4729147616476991</v>
      </c>
      <c r="J572" s="21">
        <f t="shared" si="63"/>
        <v>0.18935980345712744</v>
      </c>
      <c r="K572" s="21">
        <f t="shared" si="64"/>
        <v>0.0007822053784882504</v>
      </c>
      <c r="L572" s="21">
        <f t="shared" si="65"/>
        <v>0.0012008505106368915</v>
      </c>
      <c r="M572" s="21">
        <f t="shared" si="66"/>
        <v>0.3357423790060483</v>
      </c>
      <c r="N572" s="25"/>
    </row>
    <row r="573" spans="1:14" ht="12">
      <c r="A573" s="24">
        <v>39890</v>
      </c>
      <c r="B573" s="199"/>
      <c r="C573" s="25">
        <v>43107</v>
      </c>
      <c r="D573" s="25">
        <v>17261</v>
      </c>
      <c r="E573" s="25">
        <v>71</v>
      </c>
      <c r="F573" s="25">
        <v>109</v>
      </c>
      <c r="G573" s="25">
        <v>30724</v>
      </c>
      <c r="H573" s="25">
        <f aca="true" t="shared" si="67" ref="H573:H636">C573+D573+G573+E573+F573</f>
        <v>91272</v>
      </c>
      <c r="I573" s="21">
        <f t="shared" si="62"/>
        <v>0.4722916118853537</v>
      </c>
      <c r="J573" s="21">
        <f t="shared" si="63"/>
        <v>0.18911604873345605</v>
      </c>
      <c r="K573" s="21">
        <f t="shared" si="64"/>
        <v>0.0007778946445788413</v>
      </c>
      <c r="L573" s="21">
        <f t="shared" si="65"/>
        <v>0.0011942326233675168</v>
      </c>
      <c r="M573" s="21">
        <f t="shared" si="66"/>
        <v>0.33662021211324394</v>
      </c>
      <c r="N573" s="25"/>
    </row>
    <row r="574" spans="1:14" ht="12">
      <c r="A574" s="24">
        <v>39889</v>
      </c>
      <c r="B574" s="199"/>
      <c r="C574" s="25">
        <v>43272</v>
      </c>
      <c r="D574" s="25">
        <v>17336</v>
      </c>
      <c r="E574" s="25">
        <v>71</v>
      </c>
      <c r="F574" s="25">
        <v>109</v>
      </c>
      <c r="G574" s="25">
        <v>30945</v>
      </c>
      <c r="H574" s="25">
        <f t="shared" si="67"/>
        <v>91733</v>
      </c>
      <c r="I574" s="21">
        <f t="shared" si="62"/>
        <v>0.4717168303663894</v>
      </c>
      <c r="J574" s="21">
        <f t="shared" si="63"/>
        <v>0.18898324485190718</v>
      </c>
      <c r="K574" s="21">
        <f t="shared" si="64"/>
        <v>0.0007739853705863756</v>
      </c>
      <c r="L574" s="21">
        <f t="shared" si="65"/>
        <v>0.001188231061886126</v>
      </c>
      <c r="M574" s="21">
        <f t="shared" si="66"/>
        <v>0.33733770834923094</v>
      </c>
      <c r="N574" s="25"/>
    </row>
    <row r="575" spans="1:14" ht="12">
      <c r="A575" s="24">
        <v>39888</v>
      </c>
      <c r="B575" s="199"/>
      <c r="C575" s="25">
        <v>43332</v>
      </c>
      <c r="D575" s="25">
        <v>17377</v>
      </c>
      <c r="E575" s="25">
        <v>71</v>
      </c>
      <c r="F575" s="25">
        <v>109</v>
      </c>
      <c r="G575" s="25">
        <v>31057</v>
      </c>
      <c r="H575" s="25">
        <f t="shared" si="67"/>
        <v>91946</v>
      </c>
      <c r="I575" s="21">
        <f t="shared" si="62"/>
        <v>0.4712766188849977</v>
      </c>
      <c r="J575" s="21">
        <f t="shared" si="63"/>
        <v>0.18899136449655232</v>
      </c>
      <c r="K575" s="21">
        <f t="shared" si="64"/>
        <v>0.0007721923737846127</v>
      </c>
      <c r="L575" s="21">
        <f t="shared" si="65"/>
        <v>0.0011854784329932786</v>
      </c>
      <c r="M575" s="21">
        <f t="shared" si="66"/>
        <v>0.3377743458116721</v>
      </c>
      <c r="N575" s="25"/>
    </row>
    <row r="576" spans="1:14" ht="12">
      <c r="A576" s="24">
        <v>39885</v>
      </c>
      <c r="B576" s="199"/>
      <c r="C576" s="25">
        <v>43331</v>
      </c>
      <c r="D576" s="25">
        <v>17385</v>
      </c>
      <c r="E576" s="25">
        <v>71</v>
      </c>
      <c r="F576" s="25">
        <v>109</v>
      </c>
      <c r="G576" s="25">
        <v>31065</v>
      </c>
      <c r="H576" s="25">
        <f t="shared" si="67"/>
        <v>91961</v>
      </c>
      <c r="I576" s="21">
        <f t="shared" si="62"/>
        <v>0.47118887354421984</v>
      </c>
      <c r="J576" s="21">
        <f t="shared" si="63"/>
        <v>0.18904753101858396</v>
      </c>
      <c r="K576" s="21">
        <f t="shared" si="64"/>
        <v>0.0007720664194604234</v>
      </c>
      <c r="L576" s="21">
        <f t="shared" si="65"/>
        <v>0.0011852850664955796</v>
      </c>
      <c r="M576" s="21">
        <f t="shared" si="66"/>
        <v>0.3378062439512402</v>
      </c>
      <c r="N576" s="25"/>
    </row>
    <row r="577" spans="1:14" ht="12">
      <c r="A577" s="24">
        <v>39884</v>
      </c>
      <c r="B577" s="199"/>
      <c r="C577" s="25">
        <v>43347</v>
      </c>
      <c r="D577" s="25">
        <v>17397</v>
      </c>
      <c r="E577" s="25">
        <v>71</v>
      </c>
      <c r="F577" s="25">
        <v>109</v>
      </c>
      <c r="G577" s="25">
        <v>31097</v>
      </c>
      <c r="H577" s="25">
        <f t="shared" si="67"/>
        <v>92021</v>
      </c>
      <c r="I577" s="21">
        <f t="shared" si="62"/>
        <v>0.47105551993566686</v>
      </c>
      <c r="J577" s="21">
        <f t="shared" si="63"/>
        <v>0.18905467230306125</v>
      </c>
      <c r="K577" s="21">
        <f t="shared" si="64"/>
        <v>0.0007715630127905587</v>
      </c>
      <c r="L577" s="21">
        <f t="shared" si="65"/>
        <v>0.0011845122309038154</v>
      </c>
      <c r="M577" s="21">
        <f t="shared" si="66"/>
        <v>0.3379337325175775</v>
      </c>
      <c r="N577" s="25"/>
    </row>
    <row r="578" spans="1:14" ht="12">
      <c r="A578" s="24">
        <v>39883</v>
      </c>
      <c r="B578" s="199"/>
      <c r="C578" s="25">
        <v>43397</v>
      </c>
      <c r="D578" s="25">
        <v>17418</v>
      </c>
      <c r="E578" s="25">
        <v>71</v>
      </c>
      <c r="F578" s="25">
        <v>109</v>
      </c>
      <c r="G578" s="25">
        <v>31168</v>
      </c>
      <c r="H578" s="25">
        <f t="shared" si="67"/>
        <v>92163</v>
      </c>
      <c r="I578" s="21">
        <f t="shared" si="62"/>
        <v>0.4708722589325434</v>
      </c>
      <c r="J578" s="21">
        <f t="shared" si="63"/>
        <v>0.1889912437746167</v>
      </c>
      <c r="K578" s="21">
        <f t="shared" si="64"/>
        <v>0.000770374228269479</v>
      </c>
      <c r="L578" s="21">
        <f t="shared" si="65"/>
        <v>0.0011826871955122988</v>
      </c>
      <c r="M578" s="21">
        <f t="shared" si="66"/>
        <v>0.3381834358690581</v>
      </c>
      <c r="N578" s="25"/>
    </row>
    <row r="579" spans="1:14" ht="12">
      <c r="A579" s="24">
        <v>39882</v>
      </c>
      <c r="B579" s="199"/>
      <c r="C579" s="25">
        <v>43471</v>
      </c>
      <c r="D579" s="25">
        <v>17463</v>
      </c>
      <c r="E579" s="25">
        <v>71</v>
      </c>
      <c r="F579" s="25">
        <v>109</v>
      </c>
      <c r="G579" s="25">
        <v>31281</v>
      </c>
      <c r="H579" s="25">
        <f t="shared" si="67"/>
        <v>92395</v>
      </c>
      <c r="I579" s="21">
        <f t="shared" si="62"/>
        <v>0.4704908274257265</v>
      </c>
      <c r="J579" s="21">
        <f t="shared" si="63"/>
        <v>0.18900373396828832</v>
      </c>
      <c r="K579" s="21">
        <f t="shared" si="64"/>
        <v>0.0007684398506412685</v>
      </c>
      <c r="L579" s="21">
        <f t="shared" si="65"/>
        <v>0.0011797175171816656</v>
      </c>
      <c r="M579" s="21">
        <f t="shared" si="66"/>
        <v>0.33855728123816226</v>
      </c>
      <c r="N579" s="25"/>
    </row>
    <row r="580" spans="1:14" ht="12">
      <c r="A580" s="24">
        <v>39881</v>
      </c>
      <c r="B580" s="199"/>
      <c r="C580" s="25">
        <v>43511</v>
      </c>
      <c r="D580" s="25">
        <v>17480</v>
      </c>
      <c r="E580" s="25">
        <v>71</v>
      </c>
      <c r="F580" s="25">
        <v>109</v>
      </c>
      <c r="G580" s="25">
        <v>31331</v>
      </c>
      <c r="H580" s="25">
        <f t="shared" si="67"/>
        <v>92502</v>
      </c>
      <c r="I580" s="21">
        <f t="shared" si="62"/>
        <v>0.47037901883202526</v>
      </c>
      <c r="J580" s="21">
        <f t="shared" si="63"/>
        <v>0.18896888715919655</v>
      </c>
      <c r="K580" s="21">
        <f t="shared" si="64"/>
        <v>0.0007675509718708785</v>
      </c>
      <c r="L580" s="21">
        <f t="shared" si="65"/>
        <v>0.0011783529004778274</v>
      </c>
      <c r="M580" s="21">
        <f t="shared" si="66"/>
        <v>0.3387061901364295</v>
      </c>
      <c r="N580" s="25"/>
    </row>
    <row r="581" spans="1:14" ht="12">
      <c r="A581" s="24">
        <v>39878</v>
      </c>
      <c r="B581" s="199"/>
      <c r="C581" s="25">
        <v>43625</v>
      </c>
      <c r="D581" s="25">
        <v>17537</v>
      </c>
      <c r="E581" s="25">
        <v>71</v>
      </c>
      <c r="F581" s="25">
        <v>109</v>
      </c>
      <c r="G581" s="25">
        <v>31486</v>
      </c>
      <c r="H581" s="25">
        <f t="shared" si="67"/>
        <v>92828</v>
      </c>
      <c r="I581" s="21">
        <f t="shared" si="62"/>
        <v>0.46995518593527813</v>
      </c>
      <c r="J581" s="21">
        <f t="shared" si="63"/>
        <v>0.18891929159305382</v>
      </c>
      <c r="K581" s="21">
        <f t="shared" si="64"/>
        <v>0.0007648554315508252</v>
      </c>
      <c r="L581" s="21">
        <f t="shared" si="65"/>
        <v>0.0011742146766061964</v>
      </c>
      <c r="M581" s="21">
        <f t="shared" si="66"/>
        <v>0.339186452363511</v>
      </c>
      <c r="N581" s="25"/>
    </row>
    <row r="582" spans="1:14" ht="12">
      <c r="A582" s="24">
        <v>39877</v>
      </c>
      <c r="B582" s="199"/>
      <c r="C582" s="25">
        <v>43803</v>
      </c>
      <c r="D582" s="25">
        <v>17609</v>
      </c>
      <c r="E582" s="25">
        <v>71</v>
      </c>
      <c r="F582" s="25">
        <v>109</v>
      </c>
      <c r="G582" s="25">
        <v>31747</v>
      </c>
      <c r="H582" s="25">
        <f t="shared" si="67"/>
        <v>93339</v>
      </c>
      <c r="I582" s="21">
        <f t="shared" si="62"/>
        <v>0.4692893645742937</v>
      </c>
      <c r="J582" s="21">
        <f t="shared" si="63"/>
        <v>0.18865640300410333</v>
      </c>
      <c r="K582" s="21">
        <f t="shared" si="64"/>
        <v>0.0007606681022937893</v>
      </c>
      <c r="L582" s="21">
        <f t="shared" si="65"/>
        <v>0.0011677862415496202</v>
      </c>
      <c r="M582" s="21">
        <f t="shared" si="66"/>
        <v>0.34012577807775957</v>
      </c>
      <c r="N582" s="25"/>
    </row>
    <row r="583" spans="1:14" ht="12">
      <c r="A583" s="24">
        <v>39876</v>
      </c>
      <c r="B583" s="199"/>
      <c r="C583" s="25">
        <v>43897</v>
      </c>
      <c r="D583" s="25">
        <v>17659</v>
      </c>
      <c r="E583" s="25">
        <v>71</v>
      </c>
      <c r="F583" s="25">
        <v>109</v>
      </c>
      <c r="G583" s="25">
        <v>31904</v>
      </c>
      <c r="H583" s="25">
        <f t="shared" si="67"/>
        <v>93640</v>
      </c>
      <c r="I583" s="21">
        <f t="shared" si="62"/>
        <v>0.4687847073900043</v>
      </c>
      <c r="J583" s="21">
        <f t="shared" si="63"/>
        <v>0.1885839384878257</v>
      </c>
      <c r="K583" s="21">
        <f t="shared" si="64"/>
        <v>0.0007582229816317813</v>
      </c>
      <c r="L583" s="21">
        <f t="shared" si="65"/>
        <v>0.0011640324647586501</v>
      </c>
      <c r="M583" s="21">
        <f t="shared" si="66"/>
        <v>0.3407090986757796</v>
      </c>
      <c r="N583" s="25"/>
    </row>
    <row r="584" spans="1:14" ht="12">
      <c r="A584" s="24">
        <v>39875</v>
      </c>
      <c r="B584" s="199"/>
      <c r="C584" s="25">
        <v>43989</v>
      </c>
      <c r="D584" s="25">
        <v>17686</v>
      </c>
      <c r="E584" s="25">
        <v>71</v>
      </c>
      <c r="F584" s="25">
        <v>109</v>
      </c>
      <c r="G584" s="25">
        <v>32013</v>
      </c>
      <c r="H584" s="25">
        <f t="shared" si="67"/>
        <v>93868</v>
      </c>
      <c r="I584" s="21">
        <f t="shared" si="62"/>
        <v>0.4686261558784676</v>
      </c>
      <c r="J584" s="21">
        <f t="shared" si="63"/>
        <v>0.18841351685345378</v>
      </c>
      <c r="K584" s="21">
        <f t="shared" si="64"/>
        <v>0.0007563813014019687</v>
      </c>
      <c r="L584" s="21">
        <f t="shared" si="65"/>
        <v>0.0011612050965185154</v>
      </c>
      <c r="M584" s="21">
        <f t="shared" si="66"/>
        <v>0.34104274087015807</v>
      </c>
      <c r="N584" s="25"/>
    </row>
    <row r="585" spans="1:14" ht="12">
      <c r="A585" s="24">
        <v>39874</v>
      </c>
      <c r="B585" s="199" t="s">
        <v>257</v>
      </c>
      <c r="C585" s="25">
        <v>44024</v>
      </c>
      <c r="D585" s="25">
        <v>17698</v>
      </c>
      <c r="E585" s="25">
        <v>71</v>
      </c>
      <c r="F585" s="25">
        <v>109</v>
      </c>
      <c r="G585" s="25">
        <v>32046</v>
      </c>
      <c r="H585" s="25">
        <f t="shared" si="67"/>
        <v>93948</v>
      </c>
      <c r="I585" s="21">
        <f t="shared" si="62"/>
        <v>0.46859965087069444</v>
      </c>
      <c r="J585" s="21">
        <f t="shared" si="63"/>
        <v>0.18838080640354238</v>
      </c>
      <c r="K585" s="21">
        <f t="shared" si="64"/>
        <v>0.0007557372163324392</v>
      </c>
      <c r="L585" s="21">
        <f t="shared" si="65"/>
        <v>0.001160216289862477</v>
      </c>
      <c r="M585" s="21">
        <f t="shared" si="66"/>
        <v>0.3411035892195683</v>
      </c>
      <c r="N585" s="25"/>
    </row>
    <row r="586" spans="1:14" ht="12">
      <c r="A586" s="24">
        <v>39869</v>
      </c>
      <c r="B586" s="199"/>
      <c r="C586" s="25">
        <v>44059</v>
      </c>
      <c r="D586" s="25">
        <v>17731</v>
      </c>
      <c r="E586" s="25">
        <v>71</v>
      </c>
      <c r="F586" s="25">
        <v>109</v>
      </c>
      <c r="G586" s="25">
        <v>32084</v>
      </c>
      <c r="H586" s="25">
        <f t="shared" si="67"/>
        <v>94054</v>
      </c>
      <c r="I586" s="21">
        <f t="shared" si="62"/>
        <v>0.46844366002509197</v>
      </c>
      <c r="J586" s="21">
        <f t="shared" si="63"/>
        <v>0.18851936121802368</v>
      </c>
      <c r="K586" s="21">
        <f t="shared" si="64"/>
        <v>0.0007548854913135008</v>
      </c>
      <c r="L586" s="21">
        <f t="shared" si="65"/>
        <v>0.0011589087120165013</v>
      </c>
      <c r="M586" s="21">
        <f t="shared" si="66"/>
        <v>0.34112318455355434</v>
      </c>
      <c r="N586" s="25"/>
    </row>
    <row r="587" spans="1:14" ht="12">
      <c r="A587" s="24">
        <v>39862</v>
      </c>
      <c r="B587" s="199"/>
      <c r="C587" s="25">
        <v>44072</v>
      </c>
      <c r="D587" s="25">
        <v>17729</v>
      </c>
      <c r="E587" s="25">
        <v>71</v>
      </c>
      <c r="F587" s="25">
        <v>108</v>
      </c>
      <c r="G587" s="25">
        <v>32066</v>
      </c>
      <c r="H587" s="25">
        <f t="shared" si="67"/>
        <v>94046</v>
      </c>
      <c r="I587" s="21">
        <f t="shared" si="62"/>
        <v>0.4686217382982796</v>
      </c>
      <c r="J587" s="21">
        <f t="shared" si="63"/>
        <v>0.18851413138251494</v>
      </c>
      <c r="K587" s="21">
        <f t="shared" si="64"/>
        <v>0.0007549497054632839</v>
      </c>
      <c r="L587" s="21">
        <f t="shared" si="65"/>
        <v>0.0011483741998596431</v>
      </c>
      <c r="M587" s="21">
        <f t="shared" si="66"/>
        <v>0.34096080641388254</v>
      </c>
      <c r="N587" s="25"/>
    </row>
    <row r="588" spans="1:14" ht="12">
      <c r="A588" s="24">
        <v>39855</v>
      </c>
      <c r="B588" s="199"/>
      <c r="C588" s="25">
        <v>44071</v>
      </c>
      <c r="D588" s="25">
        <v>17729</v>
      </c>
      <c r="E588" s="25">
        <v>70</v>
      </c>
      <c r="F588" s="25">
        <v>108</v>
      </c>
      <c r="G588" s="25">
        <v>32066</v>
      </c>
      <c r="H588" s="25">
        <f t="shared" si="67"/>
        <v>94044</v>
      </c>
      <c r="I588" s="21">
        <f t="shared" si="62"/>
        <v>0.46862107098804817</v>
      </c>
      <c r="J588" s="21">
        <f t="shared" si="63"/>
        <v>0.18851814044489812</v>
      </c>
      <c r="K588" s="21">
        <f t="shared" si="64"/>
        <v>0.0007443324401344052</v>
      </c>
      <c r="L588" s="21">
        <f t="shared" si="65"/>
        <v>0.0011483986219216536</v>
      </c>
      <c r="M588" s="21">
        <f t="shared" si="66"/>
        <v>0.34096805750499765</v>
      </c>
      <c r="N588" s="25"/>
    </row>
    <row r="589" spans="1:14" ht="12">
      <c r="A589" s="24">
        <v>39848</v>
      </c>
      <c r="B589" s="199"/>
      <c r="C589" s="25">
        <v>44078</v>
      </c>
      <c r="D589" s="25">
        <v>17732</v>
      </c>
      <c r="E589" s="25">
        <v>70</v>
      </c>
      <c r="F589" s="25">
        <v>109</v>
      </c>
      <c r="G589" s="25">
        <v>32062</v>
      </c>
      <c r="H589" s="25">
        <f t="shared" si="67"/>
        <v>94051</v>
      </c>
      <c r="I589" s="21">
        <f t="shared" si="62"/>
        <v>0.46866062030175115</v>
      </c>
      <c r="J589" s="21">
        <f t="shared" si="63"/>
        <v>0.18853600705999937</v>
      </c>
      <c r="K589" s="21">
        <f t="shared" si="64"/>
        <v>0.0007442770411797854</v>
      </c>
      <c r="L589" s="21">
        <f t="shared" si="65"/>
        <v>0.0011589456784085231</v>
      </c>
      <c r="M589" s="21">
        <f t="shared" si="66"/>
        <v>0.34090014991866113</v>
      </c>
      <c r="N589" s="25"/>
    </row>
    <row r="590" spans="1:14" ht="12">
      <c r="A590" s="24">
        <v>39842</v>
      </c>
      <c r="B590" s="199"/>
      <c r="C590" s="25">
        <v>44092</v>
      </c>
      <c r="D590" s="25">
        <v>17732</v>
      </c>
      <c r="E590" s="25">
        <v>70</v>
      </c>
      <c r="F590" s="25">
        <v>109</v>
      </c>
      <c r="G590" s="25">
        <v>32068</v>
      </c>
      <c r="H590" s="25">
        <f t="shared" si="67"/>
        <v>94071</v>
      </c>
      <c r="I590" s="21">
        <f t="shared" si="62"/>
        <v>0.4687098042967546</v>
      </c>
      <c r="J590" s="21">
        <f t="shared" si="63"/>
        <v>0.1884959232919816</v>
      </c>
      <c r="K590" s="21">
        <f t="shared" si="64"/>
        <v>0.0007441188038821741</v>
      </c>
      <c r="L590" s="21">
        <f t="shared" si="65"/>
        <v>0.001158699280330814</v>
      </c>
      <c r="M590" s="21">
        <f t="shared" si="66"/>
        <v>0.34089145432705087</v>
      </c>
      <c r="N590" s="25"/>
    </row>
    <row r="591" spans="1:14" ht="12">
      <c r="A591" s="24">
        <v>39834</v>
      </c>
      <c r="B591" s="199"/>
      <c r="C591" s="25">
        <v>44102</v>
      </c>
      <c r="D591" s="25">
        <v>17735</v>
      </c>
      <c r="E591" s="25">
        <v>70</v>
      </c>
      <c r="F591" s="25">
        <v>111</v>
      </c>
      <c r="G591" s="25">
        <v>32082</v>
      </c>
      <c r="H591" s="25">
        <f t="shared" si="67"/>
        <v>94100</v>
      </c>
      <c r="I591" s="21">
        <f t="shared" si="62"/>
        <v>0.46867162592986183</v>
      </c>
      <c r="J591" s="21">
        <f t="shared" si="63"/>
        <v>0.18846971307120086</v>
      </c>
      <c r="K591" s="21">
        <f t="shared" si="64"/>
        <v>0.0007438894792773645</v>
      </c>
      <c r="L591" s="21">
        <f t="shared" si="65"/>
        <v>0.001179596174282678</v>
      </c>
      <c r="M591" s="21">
        <f t="shared" si="66"/>
        <v>0.34093517534537726</v>
      </c>
      <c r="N591" s="25"/>
    </row>
    <row r="592" spans="1:14" ht="12">
      <c r="A592" s="24">
        <v>39827</v>
      </c>
      <c r="B592" s="199"/>
      <c r="C592" s="25">
        <v>44123</v>
      </c>
      <c r="D592" s="25">
        <v>17745</v>
      </c>
      <c r="E592" s="25">
        <v>71</v>
      </c>
      <c r="F592" s="25">
        <v>111</v>
      </c>
      <c r="G592" s="25">
        <v>32077</v>
      </c>
      <c r="H592" s="25">
        <f t="shared" si="67"/>
        <v>94127</v>
      </c>
      <c r="I592" s="21">
        <f t="shared" si="62"/>
        <v>0.4687602919459879</v>
      </c>
      <c r="J592" s="21">
        <f t="shared" si="63"/>
        <v>0.18852189063711794</v>
      </c>
      <c r="K592" s="21">
        <f t="shared" si="64"/>
        <v>0.0007543000414333825</v>
      </c>
      <c r="L592" s="21">
        <f t="shared" si="65"/>
        <v>0.0011792578112550065</v>
      </c>
      <c r="M592" s="21">
        <f t="shared" si="66"/>
        <v>0.3407842595642058</v>
      </c>
      <c r="N592" s="25"/>
    </row>
    <row r="593" spans="1:14" ht="12">
      <c r="A593" s="24">
        <v>39820</v>
      </c>
      <c r="B593" s="199" t="s">
        <v>296</v>
      </c>
      <c r="C593" s="25">
        <v>44026</v>
      </c>
      <c r="D593" s="25">
        <v>17731</v>
      </c>
      <c r="E593" s="25">
        <v>71</v>
      </c>
      <c r="F593" s="25">
        <v>111</v>
      </c>
      <c r="G593" s="25">
        <v>31966</v>
      </c>
      <c r="H593" s="25">
        <f t="shared" si="67"/>
        <v>93905</v>
      </c>
      <c r="I593" s="21">
        <f t="shared" si="62"/>
        <v>0.46883552526489536</v>
      </c>
      <c r="J593" s="21">
        <f t="shared" si="63"/>
        <v>0.18881848676854268</v>
      </c>
      <c r="K593" s="21">
        <f t="shared" si="64"/>
        <v>0.0007560832756509238</v>
      </c>
      <c r="L593" s="21">
        <f t="shared" si="65"/>
        <v>0.0011820456844683458</v>
      </c>
      <c r="M593" s="21">
        <f t="shared" si="66"/>
        <v>0.34040785900644266</v>
      </c>
      <c r="N593" s="25"/>
    </row>
    <row r="594" spans="1:14" ht="12">
      <c r="A594" s="24">
        <v>39806</v>
      </c>
      <c r="B594" s="199"/>
      <c r="C594" s="25">
        <v>44025</v>
      </c>
      <c r="D594" s="25">
        <v>17727</v>
      </c>
      <c r="E594" s="25">
        <v>71</v>
      </c>
      <c r="F594" s="25">
        <v>111</v>
      </c>
      <c r="G594" s="25">
        <v>31962</v>
      </c>
      <c r="H594" s="25">
        <f t="shared" si="67"/>
        <v>93896</v>
      </c>
      <c r="I594" s="21">
        <f t="shared" si="62"/>
        <v>0.4688698134105819</v>
      </c>
      <c r="J594" s="21">
        <f t="shared" si="63"/>
        <v>0.18879398483428475</v>
      </c>
      <c r="K594" s="21">
        <f t="shared" si="64"/>
        <v>0.0007561557467836756</v>
      </c>
      <c r="L594" s="21">
        <f t="shared" si="65"/>
        <v>0.0011821589844082814</v>
      </c>
      <c r="M594" s="21">
        <f t="shared" si="66"/>
        <v>0.34039788702394136</v>
      </c>
      <c r="N594" s="25"/>
    </row>
    <row r="595" spans="1:14" ht="12">
      <c r="A595" s="24">
        <v>39799</v>
      </c>
      <c r="B595" s="199"/>
      <c r="C595" s="25">
        <v>43981</v>
      </c>
      <c r="D595" s="25">
        <v>17686</v>
      </c>
      <c r="E595" s="25">
        <v>71</v>
      </c>
      <c r="F595" s="25">
        <v>111</v>
      </c>
      <c r="G595" s="25">
        <v>31901</v>
      </c>
      <c r="H595" s="25">
        <f t="shared" si="67"/>
        <v>93750</v>
      </c>
      <c r="I595" s="21">
        <f t="shared" si="62"/>
        <v>0.46913066666666664</v>
      </c>
      <c r="J595" s="21">
        <f t="shared" si="63"/>
        <v>0.18865066666666666</v>
      </c>
      <c r="K595" s="21">
        <f t="shared" si="64"/>
        <v>0.0007573333333333334</v>
      </c>
      <c r="L595" s="21">
        <f t="shared" si="65"/>
        <v>0.001184</v>
      </c>
      <c r="M595" s="21">
        <f t="shared" si="66"/>
        <v>0.3402773333333333</v>
      </c>
      <c r="N595" s="25"/>
    </row>
    <row r="596" spans="1:14" ht="12">
      <c r="A596" s="24">
        <v>39792</v>
      </c>
      <c r="B596" s="199"/>
      <c r="C596" s="25">
        <v>43989</v>
      </c>
      <c r="D596" s="25">
        <v>17686</v>
      </c>
      <c r="E596" s="25">
        <v>72</v>
      </c>
      <c r="F596" s="25">
        <v>112</v>
      </c>
      <c r="G596" s="25">
        <v>31897</v>
      </c>
      <c r="H596" s="25">
        <f t="shared" si="67"/>
        <v>93756</v>
      </c>
      <c r="I596" s="21">
        <f t="shared" si="62"/>
        <v>0.46918597209778573</v>
      </c>
      <c r="J596" s="21">
        <f t="shared" si="63"/>
        <v>0.18863859379666367</v>
      </c>
      <c r="K596" s="21">
        <f t="shared" si="64"/>
        <v>0.0007679508511455267</v>
      </c>
      <c r="L596" s="21">
        <f t="shared" si="65"/>
        <v>0.0011945902128930415</v>
      </c>
      <c r="M596" s="21">
        <f t="shared" si="66"/>
        <v>0.34021289304151203</v>
      </c>
      <c r="N596" s="25"/>
    </row>
    <row r="597" spans="1:14" ht="12">
      <c r="A597" s="24">
        <v>39785</v>
      </c>
      <c r="B597" s="199"/>
      <c r="C597" s="25">
        <v>44066</v>
      </c>
      <c r="D597" s="25">
        <v>17698</v>
      </c>
      <c r="E597" s="25">
        <v>72</v>
      </c>
      <c r="F597" s="25">
        <v>111</v>
      </c>
      <c r="G597" s="25">
        <v>31949</v>
      </c>
      <c r="H597" s="25">
        <f t="shared" si="67"/>
        <v>93896</v>
      </c>
      <c r="I597" s="21">
        <f t="shared" si="62"/>
        <v>0.46930646672914716</v>
      </c>
      <c r="J597" s="21">
        <f t="shared" si="63"/>
        <v>0.1884851324870069</v>
      </c>
      <c r="K597" s="21">
        <f t="shared" si="64"/>
        <v>0.0007668058277242907</v>
      </c>
      <c r="L597" s="21">
        <f t="shared" si="65"/>
        <v>0.0011821589844082814</v>
      </c>
      <c r="M597" s="21">
        <f t="shared" si="66"/>
        <v>0.3402594359717134</v>
      </c>
      <c r="N597" s="25"/>
    </row>
    <row r="598" spans="1:14" ht="12">
      <c r="A598" s="24">
        <v>39773</v>
      </c>
      <c r="B598" s="199"/>
      <c r="C598" s="25">
        <v>44116</v>
      </c>
      <c r="D598" s="25">
        <v>17745</v>
      </c>
      <c r="E598" s="25">
        <v>71</v>
      </c>
      <c r="F598" s="25">
        <v>111</v>
      </c>
      <c r="G598" s="25">
        <v>32017</v>
      </c>
      <c r="H598" s="25">
        <f t="shared" si="67"/>
        <v>94060</v>
      </c>
      <c r="I598" s="21">
        <f t="shared" si="62"/>
        <v>0.4690197746119498</v>
      </c>
      <c r="J598" s="21">
        <f t="shared" si="63"/>
        <v>0.18865617690835637</v>
      </c>
      <c r="K598" s="21">
        <f t="shared" si="64"/>
        <v>0.000754837337869445</v>
      </c>
      <c r="L598" s="21">
        <f t="shared" si="65"/>
        <v>0.001180097809908569</v>
      </c>
      <c r="M598" s="21">
        <f t="shared" si="66"/>
        <v>0.3403891133319158</v>
      </c>
      <c r="N598" s="25"/>
    </row>
    <row r="599" spans="1:14" ht="12">
      <c r="A599" s="24">
        <v>39771</v>
      </c>
      <c r="B599" s="199" t="s">
        <v>266</v>
      </c>
      <c r="C599" s="25">
        <v>44141</v>
      </c>
      <c r="D599" s="25">
        <v>17754</v>
      </c>
      <c r="E599" s="25">
        <v>71</v>
      </c>
      <c r="F599" s="25">
        <v>111</v>
      </c>
      <c r="G599" s="25">
        <v>32055</v>
      </c>
      <c r="H599" s="25">
        <f t="shared" si="67"/>
        <v>94132</v>
      </c>
      <c r="I599" s="21">
        <f t="shared" si="62"/>
        <v>0.4689266136914121</v>
      </c>
      <c r="J599" s="21">
        <f t="shared" si="63"/>
        <v>0.18860748735817787</v>
      </c>
      <c r="K599" s="21">
        <f t="shared" si="64"/>
        <v>0.0007542599753537586</v>
      </c>
      <c r="L599" s="21">
        <f t="shared" si="65"/>
        <v>0.0011791951727361577</v>
      </c>
      <c r="M599" s="21">
        <f t="shared" si="66"/>
        <v>0.3405324438023202</v>
      </c>
      <c r="N599" s="25"/>
    </row>
    <row r="600" spans="1:14" ht="12">
      <c r="A600" s="24">
        <v>39755</v>
      </c>
      <c r="B600" s="199" t="s">
        <v>310</v>
      </c>
      <c r="C600" s="25">
        <v>43613</v>
      </c>
      <c r="D600" s="25">
        <v>17405</v>
      </c>
      <c r="E600" s="25">
        <v>61</v>
      </c>
      <c r="F600" s="25">
        <v>88</v>
      </c>
      <c r="G600" s="25">
        <v>31055</v>
      </c>
      <c r="H600" s="25">
        <f t="shared" si="67"/>
        <v>92222</v>
      </c>
      <c r="I600" s="21">
        <f t="shared" si="62"/>
        <v>0.4729131877426211</v>
      </c>
      <c r="J600" s="21">
        <f t="shared" si="63"/>
        <v>0.1887293704322179</v>
      </c>
      <c r="K600" s="21">
        <f t="shared" si="64"/>
        <v>0.0006614473769816313</v>
      </c>
      <c r="L600" s="21">
        <f t="shared" si="65"/>
        <v>0.000954219166793173</v>
      </c>
      <c r="M600" s="21">
        <f t="shared" si="66"/>
        <v>0.3367417752813862</v>
      </c>
      <c r="N600" s="25"/>
    </row>
    <row r="601" spans="1:14" ht="12">
      <c r="A601" s="24">
        <v>39754</v>
      </c>
      <c r="B601" s="199"/>
      <c r="C601" s="25">
        <v>43522</v>
      </c>
      <c r="D601" s="25">
        <v>17374</v>
      </c>
      <c r="E601" s="25">
        <v>61</v>
      </c>
      <c r="F601" s="25">
        <v>87</v>
      </c>
      <c r="G601" s="25">
        <v>30911</v>
      </c>
      <c r="H601" s="25">
        <f t="shared" si="67"/>
        <v>91955</v>
      </c>
      <c r="I601" s="21">
        <f t="shared" si="62"/>
        <v>0.473296721222337</v>
      </c>
      <c r="J601" s="21">
        <f t="shared" si="63"/>
        <v>0.18894024250992333</v>
      </c>
      <c r="K601" s="21">
        <f t="shared" si="64"/>
        <v>0.000663367951715513</v>
      </c>
      <c r="L601" s="21">
        <f t="shared" si="65"/>
        <v>0.0009461149475286825</v>
      </c>
      <c r="M601" s="21">
        <f t="shared" si="66"/>
        <v>0.33615355336849545</v>
      </c>
      <c r="N601" s="25"/>
    </row>
    <row r="602" spans="1:14" ht="12">
      <c r="A602" s="24">
        <v>39752</v>
      </c>
      <c r="B602" s="199"/>
      <c r="C602" s="25">
        <v>43494</v>
      </c>
      <c r="D602" s="25">
        <v>17368</v>
      </c>
      <c r="E602" s="25">
        <v>59</v>
      </c>
      <c r="F602" s="25">
        <v>87</v>
      </c>
      <c r="G602" s="25">
        <v>30832</v>
      </c>
      <c r="H602" s="25">
        <f t="shared" si="67"/>
        <v>91840</v>
      </c>
      <c r="I602" s="21">
        <f t="shared" si="62"/>
        <v>0.47358449477351916</v>
      </c>
      <c r="J602" s="21">
        <f t="shared" si="63"/>
        <v>0.1891114982578397</v>
      </c>
      <c r="K602" s="21">
        <f t="shared" si="64"/>
        <v>0.0006424216027874565</v>
      </c>
      <c r="L602" s="21">
        <f t="shared" si="65"/>
        <v>0.0009472996515679442</v>
      </c>
      <c r="M602" s="21">
        <f t="shared" si="66"/>
        <v>0.3357142857142857</v>
      </c>
      <c r="N602" s="25"/>
    </row>
    <row r="603" spans="1:14" ht="12">
      <c r="A603" s="24">
        <v>39751</v>
      </c>
      <c r="B603" s="199"/>
      <c r="C603" s="25">
        <v>43463</v>
      </c>
      <c r="D603" s="25">
        <v>17345</v>
      </c>
      <c r="E603" s="25">
        <v>58</v>
      </c>
      <c r="F603" s="25">
        <v>87</v>
      </c>
      <c r="G603" s="25">
        <v>30757</v>
      </c>
      <c r="H603" s="25">
        <f t="shared" si="67"/>
        <v>91710</v>
      </c>
      <c r="I603" s="21">
        <f t="shared" si="62"/>
        <v>0.4739177843201396</v>
      </c>
      <c r="J603" s="21">
        <f t="shared" si="63"/>
        <v>0.18912877548795115</v>
      </c>
      <c r="K603" s="21">
        <f t="shared" si="64"/>
        <v>0.0006324283066186893</v>
      </c>
      <c r="L603" s="21">
        <f t="shared" si="65"/>
        <v>0.000948642459928034</v>
      </c>
      <c r="M603" s="21">
        <f t="shared" si="66"/>
        <v>0.3353723694253626</v>
      </c>
      <c r="N603" s="25"/>
    </row>
    <row r="604" spans="1:14" ht="12">
      <c r="A604" s="24">
        <v>39750</v>
      </c>
      <c r="B604" s="199"/>
      <c r="C604" s="25">
        <v>43465</v>
      </c>
      <c r="D604" s="25">
        <v>17343</v>
      </c>
      <c r="E604" s="25">
        <v>58</v>
      </c>
      <c r="F604" s="25">
        <v>86</v>
      </c>
      <c r="G604" s="25">
        <v>30654</v>
      </c>
      <c r="H604" s="25">
        <f t="shared" si="67"/>
        <v>91606</v>
      </c>
      <c r="I604" s="21">
        <f t="shared" si="62"/>
        <v>0.47447765430211997</v>
      </c>
      <c r="J604" s="21">
        <f t="shared" si="63"/>
        <v>0.18932166015326507</v>
      </c>
      <c r="K604" s="21">
        <f t="shared" si="64"/>
        <v>0.0006331463004606685</v>
      </c>
      <c r="L604" s="21">
        <f t="shared" si="65"/>
        <v>0.0009388031351658188</v>
      </c>
      <c r="M604" s="21">
        <f t="shared" si="66"/>
        <v>0.33462873610898847</v>
      </c>
      <c r="N604" s="25"/>
    </row>
    <row r="605" spans="1:14" ht="12">
      <c r="A605" s="24">
        <v>39748</v>
      </c>
      <c r="B605" s="199"/>
      <c r="C605" s="25">
        <v>43394</v>
      </c>
      <c r="D605" s="25">
        <v>17305</v>
      </c>
      <c r="E605" s="25">
        <v>58</v>
      </c>
      <c r="F605" s="25">
        <v>83</v>
      </c>
      <c r="G605" s="25">
        <v>30519</v>
      </c>
      <c r="H605" s="25">
        <f t="shared" si="67"/>
        <v>91359</v>
      </c>
      <c r="I605" s="21">
        <f t="shared" si="62"/>
        <v>0.47498330761063495</v>
      </c>
      <c r="J605" s="21">
        <f t="shared" si="63"/>
        <v>0.18941757243402402</v>
      </c>
      <c r="K605" s="21">
        <f t="shared" si="64"/>
        <v>0.0006348580873258245</v>
      </c>
      <c r="L605" s="21">
        <f t="shared" si="65"/>
        <v>0.0009085038146214385</v>
      </c>
      <c r="M605" s="21">
        <f t="shared" si="66"/>
        <v>0.33405575805339377</v>
      </c>
      <c r="N605" s="25"/>
    </row>
    <row r="606" spans="1:14" ht="12">
      <c r="A606" s="24">
        <v>39747</v>
      </c>
      <c r="B606" s="199"/>
      <c r="C606" s="25">
        <v>43390</v>
      </c>
      <c r="D606" s="25">
        <v>17290</v>
      </c>
      <c r="E606" s="25">
        <v>58</v>
      </c>
      <c r="F606" s="25">
        <v>83</v>
      </c>
      <c r="G606" s="25">
        <v>30461</v>
      </c>
      <c r="H606" s="25">
        <f t="shared" si="67"/>
        <v>91282</v>
      </c>
      <c r="I606" s="21">
        <f t="shared" si="62"/>
        <v>0.4753401546854802</v>
      </c>
      <c r="J606" s="21">
        <f t="shared" si="63"/>
        <v>0.18941302776012794</v>
      </c>
      <c r="K606" s="21">
        <f t="shared" si="64"/>
        <v>0.0006353936153896716</v>
      </c>
      <c r="L606" s="21">
        <f t="shared" si="65"/>
        <v>0.0009092701737472886</v>
      </c>
      <c r="M606" s="21">
        <f t="shared" si="66"/>
        <v>0.3337021537652549</v>
      </c>
      <c r="N606" s="25"/>
    </row>
    <row r="607" spans="1:14" ht="12">
      <c r="A607" s="24">
        <v>39746</v>
      </c>
      <c r="B607" s="199" t="s">
        <v>206</v>
      </c>
      <c r="C607" s="25">
        <v>43382</v>
      </c>
      <c r="D607" s="25">
        <v>17290</v>
      </c>
      <c r="E607" s="25">
        <v>58</v>
      </c>
      <c r="F607" s="25">
        <v>82</v>
      </c>
      <c r="G607" s="25">
        <v>30445</v>
      </c>
      <c r="H607" s="25">
        <f t="shared" si="67"/>
        <v>91257</v>
      </c>
      <c r="I607" s="21">
        <f t="shared" si="62"/>
        <v>0.47538271036742386</v>
      </c>
      <c r="J607" s="21">
        <f t="shared" si="63"/>
        <v>0.1894649177597335</v>
      </c>
      <c r="K607" s="21">
        <f t="shared" si="64"/>
        <v>0.0006355676824791523</v>
      </c>
      <c r="L607" s="21">
        <f t="shared" si="65"/>
        <v>0.0008985612062636291</v>
      </c>
      <c r="M607" s="21">
        <f t="shared" si="66"/>
        <v>0.33361824298409987</v>
      </c>
      <c r="N607" s="25"/>
    </row>
    <row r="608" spans="1:14" ht="12">
      <c r="A608" s="24">
        <v>39745</v>
      </c>
      <c r="B608" s="199"/>
      <c r="C608" s="25">
        <v>43319</v>
      </c>
      <c r="D608" s="25">
        <v>17255</v>
      </c>
      <c r="E608" s="25">
        <v>58</v>
      </c>
      <c r="F608" s="25">
        <v>81</v>
      </c>
      <c r="G608" s="25">
        <v>30362</v>
      </c>
      <c r="H608" s="25">
        <f t="shared" si="67"/>
        <v>91075</v>
      </c>
      <c r="I608" s="21">
        <f t="shared" si="62"/>
        <v>0.4756409552566566</v>
      </c>
      <c r="J608" s="21">
        <f t="shared" si="63"/>
        <v>0.18945923689267088</v>
      </c>
      <c r="K608" s="21">
        <f t="shared" si="64"/>
        <v>0.0006368377710678013</v>
      </c>
      <c r="L608" s="21">
        <f t="shared" si="65"/>
        <v>0.0008893768871808948</v>
      </c>
      <c r="M608" s="21">
        <f t="shared" si="66"/>
        <v>0.3333735931924238</v>
      </c>
      <c r="N608" s="25"/>
    </row>
    <row r="609" spans="1:14" ht="12">
      <c r="A609" s="24">
        <v>39744</v>
      </c>
      <c r="B609" s="199"/>
      <c r="C609" s="25">
        <v>43270</v>
      </c>
      <c r="D609" s="25">
        <v>17231</v>
      </c>
      <c r="E609" s="25">
        <v>57</v>
      </c>
      <c r="F609" s="25">
        <v>77</v>
      </c>
      <c r="G609" s="25">
        <v>30216</v>
      </c>
      <c r="H609" s="25">
        <f t="shared" si="67"/>
        <v>90851</v>
      </c>
      <c r="I609" s="21">
        <f t="shared" si="62"/>
        <v>0.4762743393028145</v>
      </c>
      <c r="J609" s="21">
        <f t="shared" si="63"/>
        <v>0.18966219414205676</v>
      </c>
      <c r="K609" s="21">
        <f t="shared" si="64"/>
        <v>0.0006274009091809666</v>
      </c>
      <c r="L609" s="21">
        <f t="shared" si="65"/>
        <v>0.0008475415790690251</v>
      </c>
      <c r="M609" s="21">
        <f t="shared" si="66"/>
        <v>0.3325885240668787</v>
      </c>
      <c r="N609" s="25"/>
    </row>
    <row r="610" spans="1:14" ht="12">
      <c r="A610" s="24">
        <v>39743</v>
      </c>
      <c r="B610" s="199"/>
      <c r="C610" s="25">
        <v>43204</v>
      </c>
      <c r="D610" s="25">
        <v>17192</v>
      </c>
      <c r="E610" s="25">
        <v>56</v>
      </c>
      <c r="F610" s="25">
        <v>72</v>
      </c>
      <c r="G610" s="25">
        <v>30025</v>
      </c>
      <c r="H610" s="25">
        <f t="shared" si="67"/>
        <v>90549</v>
      </c>
      <c r="I610" s="21">
        <f t="shared" si="62"/>
        <v>0.47713392748677513</v>
      </c>
      <c r="J610" s="21">
        <f t="shared" si="63"/>
        <v>0.18986405150802327</v>
      </c>
      <c r="K610" s="21">
        <f t="shared" si="64"/>
        <v>0.0006184496791792289</v>
      </c>
      <c r="L610" s="21">
        <f t="shared" si="65"/>
        <v>0.0007951495875161515</v>
      </c>
      <c r="M610" s="21">
        <f t="shared" si="66"/>
        <v>0.3315884217385062</v>
      </c>
      <c r="N610" s="25"/>
    </row>
    <row r="611" spans="1:14" ht="12">
      <c r="A611" s="24">
        <v>39741</v>
      </c>
      <c r="B611" s="199"/>
      <c r="C611" s="25">
        <v>43053</v>
      </c>
      <c r="D611" s="25">
        <v>17152</v>
      </c>
      <c r="E611" s="25">
        <v>53</v>
      </c>
      <c r="F611" s="25">
        <v>66</v>
      </c>
      <c r="G611" s="25">
        <v>29827</v>
      </c>
      <c r="H611" s="25">
        <f t="shared" si="67"/>
        <v>90151</v>
      </c>
      <c r="I611" s="21">
        <f t="shared" si="62"/>
        <v>0.4775654180208761</v>
      </c>
      <c r="J611" s="21">
        <f t="shared" si="63"/>
        <v>0.1902585661834034</v>
      </c>
      <c r="K611" s="21">
        <f t="shared" si="64"/>
        <v>0.0005879025191068319</v>
      </c>
      <c r="L611" s="21">
        <f t="shared" si="65"/>
        <v>0.0007321050237934132</v>
      </c>
      <c r="M611" s="21">
        <f t="shared" si="66"/>
        <v>0.33085600825282024</v>
      </c>
      <c r="N611" s="25"/>
    </row>
    <row r="612" spans="1:14" ht="12">
      <c r="A612" s="24">
        <v>39738</v>
      </c>
      <c r="B612" s="199"/>
      <c r="C612" s="25">
        <v>42931</v>
      </c>
      <c r="D612" s="25">
        <v>17101</v>
      </c>
      <c r="E612" s="25">
        <v>52</v>
      </c>
      <c r="F612" s="25">
        <v>64</v>
      </c>
      <c r="G612" s="25">
        <v>29687</v>
      </c>
      <c r="H612" s="25">
        <f t="shared" si="67"/>
        <v>89835</v>
      </c>
      <c r="I612" s="21">
        <f t="shared" si="62"/>
        <v>0.47788723771358604</v>
      </c>
      <c r="J612" s="21">
        <f t="shared" si="63"/>
        <v>0.19036010463627762</v>
      </c>
      <c r="K612" s="21">
        <f t="shared" si="64"/>
        <v>0.0005788389825791729</v>
      </c>
      <c r="L612" s="21">
        <f t="shared" si="65"/>
        <v>0.0007124172093282129</v>
      </c>
      <c r="M612" s="21">
        <f t="shared" si="66"/>
        <v>0.330461401458229</v>
      </c>
      <c r="N612" s="25"/>
    </row>
    <row r="613" spans="1:14" ht="12">
      <c r="A613" s="24">
        <v>39737</v>
      </c>
      <c r="B613" s="199"/>
      <c r="C613" s="25">
        <v>42856</v>
      </c>
      <c r="D613" s="25">
        <v>17085</v>
      </c>
      <c r="E613" s="25">
        <v>51</v>
      </c>
      <c r="F613" s="25">
        <v>63</v>
      </c>
      <c r="G613" s="25">
        <v>29598</v>
      </c>
      <c r="H613" s="25">
        <f t="shared" si="67"/>
        <v>89653</v>
      </c>
      <c r="I613" s="21">
        <f t="shared" si="62"/>
        <v>0.47802081358125215</v>
      </c>
      <c r="J613" s="21">
        <f t="shared" si="63"/>
        <v>0.19056807914961016</v>
      </c>
      <c r="K613" s="21">
        <f t="shared" si="64"/>
        <v>0.0005688599377600303</v>
      </c>
      <c r="L613" s="21">
        <f t="shared" si="65"/>
        <v>0.0007027093348800375</v>
      </c>
      <c r="M613" s="21">
        <f t="shared" si="66"/>
        <v>0.3301395379964976</v>
      </c>
      <c r="N613" s="25"/>
    </row>
    <row r="614" spans="1:14" ht="12">
      <c r="A614" s="24">
        <v>39736</v>
      </c>
      <c r="B614" s="199"/>
      <c r="C614" s="25">
        <v>42793</v>
      </c>
      <c r="D614" s="25">
        <v>17052</v>
      </c>
      <c r="E614" s="25">
        <v>51</v>
      </c>
      <c r="F614" s="25">
        <v>63</v>
      </c>
      <c r="G614" s="25">
        <v>29480</v>
      </c>
      <c r="H614" s="25">
        <f t="shared" si="67"/>
        <v>89439</v>
      </c>
      <c r="I614" s="21">
        <f t="shared" si="62"/>
        <v>0.478460179563725</v>
      </c>
      <c r="J614" s="21">
        <f t="shared" si="63"/>
        <v>0.19065508335289974</v>
      </c>
      <c r="K614" s="21">
        <f t="shared" si="64"/>
        <v>0.0005702210445107839</v>
      </c>
      <c r="L614" s="21">
        <f t="shared" si="65"/>
        <v>0.000704390702042733</v>
      </c>
      <c r="M614" s="21">
        <f t="shared" si="66"/>
        <v>0.32961012533682177</v>
      </c>
      <c r="N614" s="25"/>
    </row>
    <row r="615" spans="1:14" ht="12">
      <c r="A615" s="24">
        <v>39735</v>
      </c>
      <c r="B615" s="199"/>
      <c r="C615" s="25">
        <v>42675</v>
      </c>
      <c r="D615" s="25">
        <v>17012</v>
      </c>
      <c r="E615" s="25">
        <v>50</v>
      </c>
      <c r="F615" s="25">
        <v>61</v>
      </c>
      <c r="G615" s="25">
        <v>29370</v>
      </c>
      <c r="H615" s="25">
        <f t="shared" si="67"/>
        <v>89168</v>
      </c>
      <c r="I615" s="21">
        <f t="shared" si="62"/>
        <v>0.47859097434057063</v>
      </c>
      <c r="J615" s="21">
        <f t="shared" si="63"/>
        <v>0.19078593217297685</v>
      </c>
      <c r="K615" s="21">
        <f t="shared" si="64"/>
        <v>0.0005607392786649919</v>
      </c>
      <c r="L615" s="21">
        <f t="shared" si="65"/>
        <v>0.0006841019199712901</v>
      </c>
      <c r="M615" s="21">
        <f t="shared" si="66"/>
        <v>0.32937825228781625</v>
      </c>
      <c r="N615" s="25"/>
    </row>
    <row r="616" spans="1:14" ht="12">
      <c r="A616" s="24">
        <v>39734</v>
      </c>
      <c r="B616" s="199"/>
      <c r="C616" s="25">
        <v>42519</v>
      </c>
      <c r="D616" s="25">
        <v>16945</v>
      </c>
      <c r="E616" s="25">
        <v>49</v>
      </c>
      <c r="F616" s="25">
        <v>59</v>
      </c>
      <c r="G616" s="25">
        <v>29202</v>
      </c>
      <c r="H616" s="25">
        <f t="shared" si="67"/>
        <v>88774</v>
      </c>
      <c r="I616" s="21">
        <f t="shared" si="62"/>
        <v>0.4789578029603262</v>
      </c>
      <c r="J616" s="21">
        <f t="shared" si="63"/>
        <v>0.19087795976299368</v>
      </c>
      <c r="K616" s="21">
        <f t="shared" si="64"/>
        <v>0.0005519634127109288</v>
      </c>
      <c r="L616" s="21">
        <f t="shared" si="65"/>
        <v>0.0006646090071417307</v>
      </c>
      <c r="M616" s="21">
        <f t="shared" si="66"/>
        <v>0.32894766485682747</v>
      </c>
      <c r="N616" s="25"/>
    </row>
    <row r="617" spans="1:14" ht="12">
      <c r="A617" s="24">
        <v>39733</v>
      </c>
      <c r="B617" s="199"/>
      <c r="C617" s="25">
        <v>42388</v>
      </c>
      <c r="D617" s="25">
        <v>16896</v>
      </c>
      <c r="E617" s="25">
        <v>49</v>
      </c>
      <c r="F617" s="25">
        <v>59</v>
      </c>
      <c r="G617" s="25">
        <v>29082</v>
      </c>
      <c r="H617" s="25">
        <f t="shared" si="67"/>
        <v>88474</v>
      </c>
      <c r="I617" s="21">
        <f t="shared" si="62"/>
        <v>0.47910120487374824</v>
      </c>
      <c r="J617" s="21">
        <f t="shared" si="63"/>
        <v>0.19097135881727964</v>
      </c>
      <c r="K617" s="21">
        <f t="shared" si="64"/>
        <v>0.0005538350249790899</v>
      </c>
      <c r="L617" s="21">
        <f t="shared" si="65"/>
        <v>0.0006668625810972715</v>
      </c>
      <c r="M617" s="21">
        <f t="shared" si="66"/>
        <v>0.32870673870289574</v>
      </c>
      <c r="N617" s="25"/>
    </row>
    <row r="618" spans="1:14" ht="12">
      <c r="A618" s="24">
        <v>39732</v>
      </c>
      <c r="B618" s="199"/>
      <c r="C618" s="25">
        <v>42362</v>
      </c>
      <c r="D618" s="25">
        <v>16889</v>
      </c>
      <c r="E618" s="25">
        <v>48</v>
      </c>
      <c r="F618" s="25">
        <v>56</v>
      </c>
      <c r="G618" s="25">
        <v>29061</v>
      </c>
      <c r="H618" s="25">
        <f t="shared" si="67"/>
        <v>88416</v>
      </c>
      <c r="I618" s="21">
        <f t="shared" si="62"/>
        <v>0.47912142598624685</v>
      </c>
      <c r="J618" s="21">
        <f t="shared" si="63"/>
        <v>0.19101746290264204</v>
      </c>
      <c r="K618" s="21">
        <f t="shared" si="64"/>
        <v>0.0005428881650380022</v>
      </c>
      <c r="L618" s="21">
        <f t="shared" si="65"/>
        <v>0.0006333695258776692</v>
      </c>
      <c r="M618" s="21">
        <f t="shared" si="66"/>
        <v>0.32868485342019543</v>
      </c>
      <c r="N618" s="25"/>
    </row>
    <row r="619" spans="1:14" ht="12">
      <c r="A619" s="24">
        <v>39731</v>
      </c>
      <c r="B619" s="199"/>
      <c r="C619" s="25">
        <v>42315</v>
      </c>
      <c r="D619" s="25">
        <v>16875</v>
      </c>
      <c r="E619" s="25">
        <v>47</v>
      </c>
      <c r="F619" s="25">
        <v>56</v>
      </c>
      <c r="G619" s="25">
        <v>29016</v>
      </c>
      <c r="H619" s="25">
        <f t="shared" si="67"/>
        <v>88309</v>
      </c>
      <c r="I619" s="21">
        <f t="shared" si="62"/>
        <v>0.47916973354924186</v>
      </c>
      <c r="J619" s="21">
        <f t="shared" si="63"/>
        <v>0.19109037583938218</v>
      </c>
      <c r="K619" s="21">
        <f t="shared" si="64"/>
        <v>0.0005322220838193162</v>
      </c>
      <c r="L619" s="21">
        <f t="shared" si="65"/>
        <v>0.0006341369509336534</v>
      </c>
      <c r="M619" s="21">
        <f t="shared" si="66"/>
        <v>0.328573531576623</v>
      </c>
      <c r="N619" s="25"/>
    </row>
    <row r="620" spans="1:14" ht="12">
      <c r="A620" s="24">
        <v>39730</v>
      </c>
      <c r="B620" s="199"/>
      <c r="C620" s="25">
        <v>42234</v>
      </c>
      <c r="D620" s="25">
        <v>16849</v>
      </c>
      <c r="E620" s="25">
        <v>47</v>
      </c>
      <c r="F620" s="25">
        <v>53</v>
      </c>
      <c r="G620" s="25">
        <v>28902</v>
      </c>
      <c r="H620" s="25">
        <f t="shared" si="67"/>
        <v>88085</v>
      </c>
      <c r="I620" s="21">
        <f t="shared" si="62"/>
        <v>0.4794686950105012</v>
      </c>
      <c r="J620" s="21">
        <f t="shared" si="63"/>
        <v>0.19128114889027645</v>
      </c>
      <c r="K620" s="21">
        <f t="shared" si="64"/>
        <v>0.0005335755236419368</v>
      </c>
      <c r="L620" s="21">
        <f t="shared" si="65"/>
        <v>0.0006016915479366521</v>
      </c>
      <c r="M620" s="21">
        <f t="shared" si="66"/>
        <v>0.32811488902764374</v>
      </c>
      <c r="N620" s="25"/>
    </row>
    <row r="621" spans="1:14" ht="12">
      <c r="A621" s="24">
        <v>39729</v>
      </c>
      <c r="B621" s="199"/>
      <c r="C621" s="25">
        <v>42106</v>
      </c>
      <c r="D621" s="25">
        <v>16824</v>
      </c>
      <c r="E621" s="25">
        <v>46</v>
      </c>
      <c r="F621" s="25">
        <v>50</v>
      </c>
      <c r="G621" s="25">
        <v>28767</v>
      </c>
      <c r="H621" s="25">
        <f t="shared" si="67"/>
        <v>87793</v>
      </c>
      <c r="I621" s="21">
        <f t="shared" si="62"/>
        <v>0.47960543551308193</v>
      </c>
      <c r="J621" s="21">
        <f t="shared" si="63"/>
        <v>0.19163259029763194</v>
      </c>
      <c r="K621" s="21">
        <f t="shared" si="64"/>
        <v>0.0005239597690020844</v>
      </c>
      <c r="L621" s="21">
        <f t="shared" si="65"/>
        <v>0.0005695214880457439</v>
      </c>
      <c r="M621" s="21">
        <f t="shared" si="66"/>
        <v>0.3276684929322383</v>
      </c>
      <c r="N621" s="25"/>
    </row>
    <row r="622" spans="1:14" ht="12">
      <c r="A622" s="24">
        <v>39728</v>
      </c>
      <c r="B622" s="199"/>
      <c r="C622" s="25">
        <v>42069</v>
      </c>
      <c r="D622" s="25">
        <v>16824</v>
      </c>
      <c r="E622" s="25">
        <v>46</v>
      </c>
      <c r="F622" s="25">
        <v>50</v>
      </c>
      <c r="G622" s="25">
        <v>28721</v>
      </c>
      <c r="H622" s="25">
        <f t="shared" si="67"/>
        <v>87710</v>
      </c>
      <c r="I622" s="21">
        <f t="shared" si="62"/>
        <v>0.4796374415688063</v>
      </c>
      <c r="J622" s="21">
        <f t="shared" si="63"/>
        <v>0.19181393227682134</v>
      </c>
      <c r="K622" s="21">
        <f t="shared" si="64"/>
        <v>0.000524455592292783</v>
      </c>
      <c r="L622" s="21">
        <f t="shared" si="65"/>
        <v>0.000570060426405199</v>
      </c>
      <c r="M622" s="21">
        <f t="shared" si="66"/>
        <v>0.3274541101356744</v>
      </c>
      <c r="N622" s="25"/>
    </row>
    <row r="623" spans="1:14" ht="12">
      <c r="A623" s="24">
        <v>39727</v>
      </c>
      <c r="B623" s="199"/>
      <c r="C623" s="25">
        <v>41950</v>
      </c>
      <c r="D623" s="25">
        <v>16776</v>
      </c>
      <c r="E623" s="25">
        <v>47</v>
      </c>
      <c r="F623" s="25">
        <v>46</v>
      </c>
      <c r="G623" s="25">
        <v>28599</v>
      </c>
      <c r="H623" s="25">
        <f t="shared" si="67"/>
        <v>87418</v>
      </c>
      <c r="I623" s="21">
        <f t="shared" si="62"/>
        <v>0.4798782859365348</v>
      </c>
      <c r="J623" s="21">
        <f t="shared" si="63"/>
        <v>0.19190555720789768</v>
      </c>
      <c r="K623" s="21">
        <f t="shared" si="64"/>
        <v>0.000537646708915784</v>
      </c>
      <c r="L623" s="21">
        <f t="shared" si="65"/>
        <v>0.0005262074172367247</v>
      </c>
      <c r="M623" s="21">
        <f t="shared" si="66"/>
        <v>0.327152302729415</v>
      </c>
      <c r="N623" s="25"/>
    </row>
    <row r="624" spans="1:14" ht="12">
      <c r="A624" s="24">
        <v>39724</v>
      </c>
      <c r="B624" s="199"/>
      <c r="C624" s="25">
        <v>41897</v>
      </c>
      <c r="D624" s="25">
        <v>16771</v>
      </c>
      <c r="E624" s="25">
        <v>47</v>
      </c>
      <c r="F624" s="25">
        <v>44</v>
      </c>
      <c r="G624" s="25">
        <v>28552</v>
      </c>
      <c r="H624" s="25">
        <f t="shared" si="67"/>
        <v>87311</v>
      </c>
      <c r="I624" s="21">
        <f t="shared" si="62"/>
        <v>0.4798593533460847</v>
      </c>
      <c r="J624" s="21">
        <f t="shared" si="63"/>
        <v>0.19208347172750284</v>
      </c>
      <c r="K624" s="21">
        <f t="shared" si="64"/>
        <v>0.0005383055972328801</v>
      </c>
      <c r="L624" s="21">
        <f t="shared" si="65"/>
        <v>0.0005039456654946112</v>
      </c>
      <c r="M624" s="21">
        <f t="shared" si="66"/>
        <v>0.327014923663685</v>
      </c>
      <c r="N624" s="25"/>
    </row>
    <row r="625" spans="1:14" ht="12">
      <c r="A625" s="24">
        <v>39723</v>
      </c>
      <c r="B625" s="199"/>
      <c r="C625" s="25">
        <v>41844</v>
      </c>
      <c r="D625" s="25">
        <v>16747</v>
      </c>
      <c r="E625" s="25">
        <v>47</v>
      </c>
      <c r="F625" s="25">
        <v>45</v>
      </c>
      <c r="G625" s="25">
        <v>28489</v>
      </c>
      <c r="H625" s="25">
        <f t="shared" si="67"/>
        <v>87172</v>
      </c>
      <c r="I625" s="21">
        <f t="shared" si="62"/>
        <v>0.48001651906575504</v>
      </c>
      <c r="J625" s="21">
        <f t="shared" si="63"/>
        <v>0.19211444041664755</v>
      </c>
      <c r="K625" s="21">
        <f t="shared" si="64"/>
        <v>0.000539163951727619</v>
      </c>
      <c r="L625" s="21">
        <f t="shared" si="65"/>
        <v>0.0005162208048455926</v>
      </c>
      <c r="M625" s="21">
        <f t="shared" si="66"/>
        <v>0.32681365576102417</v>
      </c>
      <c r="N625" s="25"/>
    </row>
    <row r="626" spans="1:14" ht="12">
      <c r="A626" s="24">
        <v>39722</v>
      </c>
      <c r="B626" s="199"/>
      <c r="C626" s="25">
        <v>41759</v>
      </c>
      <c r="D626" s="25">
        <v>16720</v>
      </c>
      <c r="E626" s="25">
        <v>46</v>
      </c>
      <c r="F626" s="25">
        <v>42</v>
      </c>
      <c r="G626" s="25">
        <v>28394</v>
      </c>
      <c r="H626" s="25">
        <f t="shared" si="67"/>
        <v>86961</v>
      </c>
      <c r="I626" s="21">
        <f t="shared" si="62"/>
        <v>0.48020376950587046</v>
      </c>
      <c r="J626" s="21">
        <f t="shared" si="63"/>
        <v>0.19227009808994835</v>
      </c>
      <c r="K626" s="21">
        <f t="shared" si="64"/>
        <v>0.000528972757902968</v>
      </c>
      <c r="L626" s="21">
        <f t="shared" si="65"/>
        <v>0.0004829751267809708</v>
      </c>
      <c r="M626" s="21">
        <f t="shared" si="66"/>
        <v>0.32651418451949726</v>
      </c>
      <c r="N626" s="25"/>
    </row>
    <row r="627" spans="1:14" ht="12">
      <c r="A627" s="24">
        <v>39721</v>
      </c>
      <c r="B627" s="199"/>
      <c r="C627" s="25">
        <v>41783</v>
      </c>
      <c r="D627" s="25">
        <v>16725</v>
      </c>
      <c r="E627" s="25">
        <v>46</v>
      </c>
      <c r="F627" s="25">
        <v>42</v>
      </c>
      <c r="G627" s="25">
        <v>28390</v>
      </c>
      <c r="H627" s="25">
        <f t="shared" si="67"/>
        <v>86986</v>
      </c>
      <c r="I627" s="21">
        <f t="shared" si="62"/>
        <v>0.4803416641758444</v>
      </c>
      <c r="J627" s="21">
        <f t="shared" si="63"/>
        <v>0.19227231968362726</v>
      </c>
      <c r="K627" s="21">
        <f t="shared" si="64"/>
        <v>0.0005288207297726071</v>
      </c>
      <c r="L627" s="21">
        <f t="shared" si="65"/>
        <v>0.00048283631848803255</v>
      </c>
      <c r="M627" s="21">
        <f t="shared" si="66"/>
        <v>0.3263743590922677</v>
      </c>
      <c r="N627" s="25"/>
    </row>
    <row r="628" spans="1:14" ht="12">
      <c r="A628" s="24">
        <v>39720</v>
      </c>
      <c r="B628" s="199"/>
      <c r="C628" s="25">
        <v>41730</v>
      </c>
      <c r="D628" s="25">
        <v>16714</v>
      </c>
      <c r="E628" s="25">
        <v>46</v>
      </c>
      <c r="F628" s="25">
        <v>41</v>
      </c>
      <c r="G628" s="25">
        <v>28313</v>
      </c>
      <c r="H628" s="25">
        <f t="shared" si="67"/>
        <v>86844</v>
      </c>
      <c r="I628" s="21">
        <f t="shared" si="62"/>
        <v>0.4805167887246096</v>
      </c>
      <c r="J628" s="21">
        <f t="shared" si="63"/>
        <v>0.19246004329602506</v>
      </c>
      <c r="K628" s="21">
        <f t="shared" si="64"/>
        <v>0.0005296854129243241</v>
      </c>
      <c r="L628" s="21">
        <f t="shared" si="65"/>
        <v>0.00047211091151950623</v>
      </c>
      <c r="M628" s="21">
        <f t="shared" si="66"/>
        <v>0.32602137165492145</v>
      </c>
      <c r="N628" s="25"/>
    </row>
    <row r="629" spans="1:14" ht="12">
      <c r="A629" s="24">
        <v>39719</v>
      </c>
      <c r="B629" s="199"/>
      <c r="C629" s="25">
        <v>41641</v>
      </c>
      <c r="D629" s="25">
        <v>16693</v>
      </c>
      <c r="E629" s="25">
        <v>45</v>
      </c>
      <c r="F629" s="25">
        <v>38</v>
      </c>
      <c r="G629" s="25">
        <v>28225</v>
      </c>
      <c r="H629" s="25">
        <f t="shared" si="67"/>
        <v>86642</v>
      </c>
      <c r="I629" s="21">
        <f t="shared" si="62"/>
        <v>0.48060986588490573</v>
      </c>
      <c r="J629" s="21">
        <f t="shared" si="63"/>
        <v>0.19266637427575542</v>
      </c>
      <c r="K629" s="21">
        <f t="shared" si="64"/>
        <v>0.0005193785923685972</v>
      </c>
      <c r="L629" s="21">
        <f t="shared" si="65"/>
        <v>0.00043858636688903763</v>
      </c>
      <c r="M629" s="21">
        <f t="shared" si="66"/>
        <v>0.3257657948800812</v>
      </c>
      <c r="N629" s="25"/>
    </row>
    <row r="630" spans="1:14" ht="12">
      <c r="A630" s="24">
        <v>39717</v>
      </c>
      <c r="B630" s="199"/>
      <c r="C630" s="25">
        <v>41605</v>
      </c>
      <c r="D630" s="25">
        <v>16677</v>
      </c>
      <c r="E630" s="25">
        <v>45</v>
      </c>
      <c r="F630" s="25">
        <v>37</v>
      </c>
      <c r="G630" s="25">
        <v>28201</v>
      </c>
      <c r="H630" s="25">
        <f t="shared" si="67"/>
        <v>86565</v>
      </c>
      <c r="I630" s="21">
        <f t="shared" si="62"/>
        <v>0.4806214982960781</v>
      </c>
      <c r="J630" s="21">
        <f t="shared" si="63"/>
        <v>0.19265291977127014</v>
      </c>
      <c r="K630" s="21">
        <f t="shared" si="64"/>
        <v>0.0005198405822214521</v>
      </c>
      <c r="L630" s="21">
        <f t="shared" si="65"/>
        <v>0.00042742447871541614</v>
      </c>
      <c r="M630" s="21">
        <f t="shared" si="66"/>
        <v>0.3257783168717149</v>
      </c>
      <c r="N630" s="25"/>
    </row>
    <row r="631" spans="1:14" ht="12">
      <c r="A631" s="24">
        <v>39716</v>
      </c>
      <c r="B631" s="199"/>
      <c r="C631" s="25">
        <v>41485</v>
      </c>
      <c r="D631" s="25">
        <v>16663</v>
      </c>
      <c r="E631" s="25">
        <v>41</v>
      </c>
      <c r="F631" s="25">
        <v>36</v>
      </c>
      <c r="G631" s="25">
        <v>28104</v>
      </c>
      <c r="H631" s="25">
        <f t="shared" si="67"/>
        <v>86329</v>
      </c>
      <c r="I631" s="21">
        <f t="shared" si="62"/>
        <v>0.4805453555583871</v>
      </c>
      <c r="J631" s="21">
        <f t="shared" si="63"/>
        <v>0.19301741014027732</v>
      </c>
      <c r="K631" s="21">
        <f t="shared" si="64"/>
        <v>0.00047492731295393207</v>
      </c>
      <c r="L631" s="21">
        <f t="shared" si="65"/>
        <v>0.0004170093479595501</v>
      </c>
      <c r="M631" s="21">
        <f t="shared" si="66"/>
        <v>0.3255452976404221</v>
      </c>
      <c r="N631" s="25"/>
    </row>
    <row r="632" spans="1:14" ht="12">
      <c r="A632" s="24">
        <v>39715</v>
      </c>
      <c r="B632" s="199"/>
      <c r="C632" s="25">
        <v>41431</v>
      </c>
      <c r="D632" s="25">
        <v>16663</v>
      </c>
      <c r="E632" s="25">
        <v>41</v>
      </c>
      <c r="F632" s="25">
        <v>37</v>
      </c>
      <c r="G632" s="25">
        <v>28053</v>
      </c>
      <c r="H632" s="25">
        <f t="shared" si="67"/>
        <v>86225</v>
      </c>
      <c r="I632" s="21">
        <f t="shared" si="62"/>
        <v>0.48049869527399247</v>
      </c>
      <c r="J632" s="21">
        <f t="shared" si="63"/>
        <v>0.1932502174543346</v>
      </c>
      <c r="K632" s="21">
        <f t="shared" si="64"/>
        <v>0.0004755001449695564</v>
      </c>
      <c r="L632" s="21">
        <f t="shared" si="65"/>
        <v>0.00042910988692374604</v>
      </c>
      <c r="M632" s="21">
        <f t="shared" si="66"/>
        <v>0.32534647723977966</v>
      </c>
      <c r="N632" s="25"/>
    </row>
    <row r="633" spans="1:14" ht="12">
      <c r="A633" s="24">
        <v>39714</v>
      </c>
      <c r="B633" s="199"/>
      <c r="C633" s="25">
        <v>41350</v>
      </c>
      <c r="D633" s="25">
        <v>16649</v>
      </c>
      <c r="E633" s="25">
        <v>40</v>
      </c>
      <c r="F633" s="25">
        <v>36</v>
      </c>
      <c r="G633" s="25">
        <v>27966</v>
      </c>
      <c r="H633" s="25">
        <f t="shared" si="67"/>
        <v>86041</v>
      </c>
      <c r="I633" s="21">
        <f t="shared" si="62"/>
        <v>0.48058483746121033</v>
      </c>
      <c r="J633" s="21">
        <f t="shared" si="63"/>
        <v>0.1935007728873444</v>
      </c>
      <c r="K633" s="21">
        <f t="shared" si="64"/>
        <v>0.0004648946432514731</v>
      </c>
      <c r="L633" s="21">
        <f t="shared" si="65"/>
        <v>0.0004184051789263258</v>
      </c>
      <c r="M633" s="21">
        <f t="shared" si="66"/>
        <v>0.32503108982926743</v>
      </c>
      <c r="N633" s="25"/>
    </row>
    <row r="634" spans="1:14" ht="12">
      <c r="A634" s="24">
        <v>39713</v>
      </c>
      <c r="B634" s="199"/>
      <c r="C634" s="25">
        <v>41270</v>
      </c>
      <c r="D634" s="25">
        <v>16632</v>
      </c>
      <c r="E634" s="25">
        <v>38</v>
      </c>
      <c r="F634" s="25">
        <v>36</v>
      </c>
      <c r="G634" s="25">
        <v>27899</v>
      </c>
      <c r="H634" s="25">
        <f t="shared" si="67"/>
        <v>85875</v>
      </c>
      <c r="I634" s="21">
        <f aca="true" t="shared" si="68" ref="I634:I684">C634/H634</f>
        <v>0.4805822416302766</v>
      </c>
      <c r="J634" s="21">
        <f aca="true" t="shared" si="69" ref="J634:J684">D634/H634</f>
        <v>0.1936768558951965</v>
      </c>
      <c r="K634" s="21">
        <f aca="true" t="shared" si="70" ref="K634:K693">E634/H634</f>
        <v>0.00044250363901018923</v>
      </c>
      <c r="L634" s="21">
        <f aca="true" t="shared" si="71" ref="L634:L693">F634/H634</f>
        <v>0.00041921397379912666</v>
      </c>
      <c r="M634" s="21">
        <f aca="true" t="shared" si="72" ref="M634:M697">G634/H634</f>
        <v>0.32487918486171763</v>
      </c>
      <c r="N634" s="25"/>
    </row>
    <row r="635" spans="1:14" ht="12">
      <c r="A635" s="24">
        <v>39711</v>
      </c>
      <c r="B635" s="199"/>
      <c r="C635" s="25">
        <v>41214</v>
      </c>
      <c r="D635" s="25">
        <v>16620</v>
      </c>
      <c r="E635" s="25">
        <v>35</v>
      </c>
      <c r="F635" s="25">
        <v>36</v>
      </c>
      <c r="G635" s="25">
        <v>27857</v>
      </c>
      <c r="H635" s="25">
        <f t="shared" si="67"/>
        <v>85762</v>
      </c>
      <c r="I635" s="21">
        <f t="shared" si="68"/>
        <v>0.4805624868823022</v>
      </c>
      <c r="J635" s="21">
        <f t="shared" si="69"/>
        <v>0.19379212238520557</v>
      </c>
      <c r="K635" s="21">
        <f t="shared" si="70"/>
        <v>0.00040810615424080593</v>
      </c>
      <c r="L635" s="21">
        <f t="shared" si="71"/>
        <v>0.0004197663300762575</v>
      </c>
      <c r="M635" s="21">
        <f t="shared" si="72"/>
        <v>0.3248175182481752</v>
      </c>
      <c r="N635" s="25"/>
    </row>
    <row r="636" spans="1:14" ht="12">
      <c r="A636" s="24">
        <v>39710</v>
      </c>
      <c r="B636" s="199"/>
      <c r="C636" s="25">
        <v>41206</v>
      </c>
      <c r="D636" s="25">
        <v>16615</v>
      </c>
      <c r="E636" s="25">
        <v>35</v>
      </c>
      <c r="F636" s="25">
        <v>36</v>
      </c>
      <c r="G636" s="25">
        <v>27836</v>
      </c>
      <c r="H636" s="25">
        <f t="shared" si="67"/>
        <v>85728</v>
      </c>
      <c r="I636" s="21">
        <f t="shared" si="68"/>
        <v>0.4806597611048899</v>
      </c>
      <c r="J636" s="21">
        <f t="shared" si="69"/>
        <v>0.1938106569615528</v>
      </c>
      <c r="K636" s="21">
        <f t="shared" si="70"/>
        <v>0.00040826801045166106</v>
      </c>
      <c r="L636" s="21">
        <f t="shared" si="71"/>
        <v>0.00041993281075027993</v>
      </c>
      <c r="M636" s="21">
        <f t="shared" si="72"/>
        <v>0.32470138111235536</v>
      </c>
      <c r="N636" s="25"/>
    </row>
    <row r="637" spans="1:14" ht="12">
      <c r="A637" s="24">
        <v>39708</v>
      </c>
      <c r="B637" s="199"/>
      <c r="C637" s="25">
        <v>41150</v>
      </c>
      <c r="D637" s="25">
        <v>16606</v>
      </c>
      <c r="E637" s="25">
        <v>35</v>
      </c>
      <c r="F637" s="25">
        <v>35</v>
      </c>
      <c r="G637" s="25">
        <v>27785</v>
      </c>
      <c r="H637" s="25">
        <f aca="true" t="shared" si="73" ref="H637:H693">C637+D637+G637+E637+F637</f>
        <v>85611</v>
      </c>
      <c r="I637" s="21">
        <f t="shared" si="68"/>
        <v>0.4806625316840126</v>
      </c>
      <c r="J637" s="21">
        <f t="shared" si="69"/>
        <v>0.1939704009998715</v>
      </c>
      <c r="K637" s="21">
        <f t="shared" si="70"/>
        <v>0.0004088259686255271</v>
      </c>
      <c r="L637" s="21">
        <f t="shared" si="71"/>
        <v>0.0004088259686255271</v>
      </c>
      <c r="M637" s="21">
        <f t="shared" si="72"/>
        <v>0.3245494153788649</v>
      </c>
      <c r="N637" s="25"/>
    </row>
    <row r="638" spans="1:14" ht="12">
      <c r="A638" s="24">
        <v>39706</v>
      </c>
      <c r="B638" s="199"/>
      <c r="C638" s="25">
        <v>41030</v>
      </c>
      <c r="D638" s="25">
        <v>16568</v>
      </c>
      <c r="E638" s="25">
        <v>35</v>
      </c>
      <c r="F638" s="25">
        <v>34</v>
      </c>
      <c r="G638" s="25">
        <v>27683</v>
      </c>
      <c r="H638" s="25">
        <f t="shared" si="73"/>
        <v>85350</v>
      </c>
      <c r="I638" s="21">
        <f t="shared" si="68"/>
        <v>0.4807264206209725</v>
      </c>
      <c r="J638" s="21">
        <f t="shared" si="69"/>
        <v>0.19411833626244873</v>
      </c>
      <c r="K638" s="21">
        <f t="shared" si="70"/>
        <v>0.0004100761570005858</v>
      </c>
      <c r="L638" s="21">
        <f t="shared" si="71"/>
        <v>0.00039835969537199765</v>
      </c>
      <c r="M638" s="21">
        <f t="shared" si="72"/>
        <v>0.3243468072642062</v>
      </c>
      <c r="N638" s="25"/>
    </row>
    <row r="639" spans="1:14" ht="12">
      <c r="A639" s="24">
        <v>39703</v>
      </c>
      <c r="B639" s="199"/>
      <c r="C639" s="25">
        <v>40995</v>
      </c>
      <c r="D639" s="25">
        <v>16567</v>
      </c>
      <c r="E639" s="25">
        <v>35</v>
      </c>
      <c r="F639" s="25">
        <v>34</v>
      </c>
      <c r="G639" s="25">
        <v>27639</v>
      </c>
      <c r="H639" s="25">
        <f t="shared" si="73"/>
        <v>85270</v>
      </c>
      <c r="I639" s="21">
        <f t="shared" si="68"/>
        <v>0.4807669754896212</v>
      </c>
      <c r="J639" s="21">
        <f t="shared" si="69"/>
        <v>0.19428872991673507</v>
      </c>
      <c r="K639" s="21">
        <f t="shared" si="70"/>
        <v>0.0004104608889410109</v>
      </c>
      <c r="L639" s="21">
        <f t="shared" si="71"/>
        <v>0.00039873343497126774</v>
      </c>
      <c r="M639" s="21">
        <f t="shared" si="72"/>
        <v>0.32413510026973147</v>
      </c>
      <c r="N639" s="25"/>
    </row>
    <row r="640" spans="1:14" ht="12">
      <c r="A640" s="24">
        <v>39701</v>
      </c>
      <c r="B640" s="199"/>
      <c r="C640" s="25">
        <v>40874</v>
      </c>
      <c r="D640" s="25">
        <v>16540</v>
      </c>
      <c r="E640" s="25">
        <v>30</v>
      </c>
      <c r="F640" s="25">
        <v>32</v>
      </c>
      <c r="G640" s="25">
        <v>27537</v>
      </c>
      <c r="H640" s="25">
        <f t="shared" si="73"/>
        <v>85013</v>
      </c>
      <c r="I640" s="21">
        <f t="shared" si="68"/>
        <v>0.4807970545681249</v>
      </c>
      <c r="J640" s="21">
        <f t="shared" si="69"/>
        <v>0.1945584792914025</v>
      </c>
      <c r="K640" s="21">
        <f t="shared" si="70"/>
        <v>0.00035288720548621975</v>
      </c>
      <c r="L640" s="21">
        <f t="shared" si="71"/>
        <v>0.00037641301918530106</v>
      </c>
      <c r="M640" s="21">
        <f t="shared" si="72"/>
        <v>0.3239151659158011</v>
      </c>
      <c r="N640" s="25"/>
    </row>
    <row r="641" spans="1:14" ht="12">
      <c r="A641" s="24">
        <v>39696</v>
      </c>
      <c r="B641" s="199"/>
      <c r="C641" s="25">
        <v>40789</v>
      </c>
      <c r="D641" s="25">
        <v>16537</v>
      </c>
      <c r="E641" s="25">
        <v>30</v>
      </c>
      <c r="F641" s="25">
        <v>31</v>
      </c>
      <c r="G641" s="25">
        <v>27460</v>
      </c>
      <c r="H641" s="25">
        <f t="shared" si="73"/>
        <v>84847</v>
      </c>
      <c r="I641" s="21">
        <f t="shared" si="68"/>
        <v>0.4807359128784754</v>
      </c>
      <c r="J641" s="21">
        <f t="shared" si="69"/>
        <v>0.1949037679587964</v>
      </c>
      <c r="K641" s="21">
        <f t="shared" si="70"/>
        <v>0.00035357761617971174</v>
      </c>
      <c r="L641" s="21">
        <f t="shared" si="71"/>
        <v>0.00036536353671903543</v>
      </c>
      <c r="M641" s="21">
        <f t="shared" si="72"/>
        <v>0.32364137800982945</v>
      </c>
      <c r="N641" s="25"/>
    </row>
    <row r="642" spans="1:14" ht="12">
      <c r="A642" s="24">
        <v>39695</v>
      </c>
      <c r="B642" s="199"/>
      <c r="C642" s="25">
        <v>40738</v>
      </c>
      <c r="D642" s="25">
        <v>16525</v>
      </c>
      <c r="E642" s="25">
        <v>29</v>
      </c>
      <c r="F642" s="25">
        <v>31</v>
      </c>
      <c r="G642" s="25">
        <v>27408</v>
      </c>
      <c r="H642" s="25">
        <f t="shared" si="73"/>
        <v>84731</v>
      </c>
      <c r="I642" s="21">
        <f t="shared" si="68"/>
        <v>0.4807921539932256</v>
      </c>
      <c r="J642" s="21">
        <f t="shared" si="69"/>
        <v>0.19502897404727904</v>
      </c>
      <c r="K642" s="21">
        <f t="shared" si="70"/>
        <v>0.0003422596216260873</v>
      </c>
      <c r="L642" s="21">
        <f t="shared" si="71"/>
        <v>0.00036586373346236915</v>
      </c>
      <c r="M642" s="21">
        <f t="shared" si="72"/>
        <v>0.3234707486044069</v>
      </c>
      <c r="N642" s="25"/>
    </row>
    <row r="643" spans="1:14" ht="12">
      <c r="A643" s="24">
        <v>39693</v>
      </c>
      <c r="B643" s="199"/>
      <c r="C643" s="25">
        <v>40624</v>
      </c>
      <c r="D643" s="25">
        <v>16518</v>
      </c>
      <c r="E643" s="25">
        <v>28</v>
      </c>
      <c r="F643" s="25">
        <v>28</v>
      </c>
      <c r="G643" s="25">
        <v>27323</v>
      </c>
      <c r="H643" s="25">
        <f t="shared" si="73"/>
        <v>84521</v>
      </c>
      <c r="I643" s="21">
        <f t="shared" si="68"/>
        <v>0.48063794796559434</v>
      </c>
      <c r="J643" s="21">
        <f t="shared" si="69"/>
        <v>0.19543072135918885</v>
      </c>
      <c r="K643" s="21">
        <f t="shared" si="70"/>
        <v>0.00033127861714840097</v>
      </c>
      <c r="L643" s="21">
        <f t="shared" si="71"/>
        <v>0.00033127861714840097</v>
      </c>
      <c r="M643" s="21">
        <f t="shared" si="72"/>
        <v>0.32326877344092003</v>
      </c>
      <c r="N643" s="25"/>
    </row>
    <row r="644" spans="1:14" ht="12">
      <c r="A644" s="24">
        <v>39689</v>
      </c>
      <c r="B644" s="199"/>
      <c r="C644" s="25">
        <v>40514</v>
      </c>
      <c r="D644" s="25">
        <v>16518</v>
      </c>
      <c r="E644" s="25">
        <v>28</v>
      </c>
      <c r="F644" s="25">
        <v>28</v>
      </c>
      <c r="G644" s="25">
        <v>27237</v>
      </c>
      <c r="H644" s="25">
        <f t="shared" si="73"/>
        <v>84325</v>
      </c>
      <c r="I644" s="21">
        <f t="shared" si="68"/>
        <v>0.4804506374147643</v>
      </c>
      <c r="J644" s="21">
        <f t="shared" si="69"/>
        <v>0.19588496887044174</v>
      </c>
      <c r="K644" s="21">
        <f t="shared" si="70"/>
        <v>0.0003320486214052772</v>
      </c>
      <c r="L644" s="21">
        <f t="shared" si="71"/>
        <v>0.0003320486214052772</v>
      </c>
      <c r="M644" s="21">
        <f t="shared" si="72"/>
        <v>0.3230002964719834</v>
      </c>
      <c r="N644" s="25"/>
    </row>
    <row r="645" spans="1:14" ht="12">
      <c r="A645" s="24">
        <v>39688</v>
      </c>
      <c r="B645" s="199"/>
      <c r="C645" s="25">
        <v>40342</v>
      </c>
      <c r="D645" s="25">
        <v>16460</v>
      </c>
      <c r="E645" s="25">
        <v>26</v>
      </c>
      <c r="F645" s="25">
        <v>25</v>
      </c>
      <c r="G645" s="25">
        <v>27067</v>
      </c>
      <c r="H645" s="25">
        <f t="shared" si="73"/>
        <v>83920</v>
      </c>
      <c r="I645" s="21">
        <f t="shared" si="68"/>
        <v>0.48071973307912297</v>
      </c>
      <c r="J645" s="21">
        <f t="shared" si="69"/>
        <v>0.196139180171592</v>
      </c>
      <c r="K645" s="21">
        <f t="shared" si="70"/>
        <v>0.0003098188751191611</v>
      </c>
      <c r="L645" s="21">
        <f t="shared" si="71"/>
        <v>0.00029790276453765493</v>
      </c>
      <c r="M645" s="21">
        <f t="shared" si="72"/>
        <v>0.3225333651096282</v>
      </c>
      <c r="N645" s="25"/>
    </row>
    <row r="646" spans="1:14" ht="12">
      <c r="A646" s="24">
        <v>39687</v>
      </c>
      <c r="B646" s="199"/>
      <c r="C646" s="25">
        <v>40189</v>
      </c>
      <c r="D646" s="25">
        <v>16441</v>
      </c>
      <c r="E646" s="25">
        <v>24</v>
      </c>
      <c r="F646" s="25">
        <v>24</v>
      </c>
      <c r="G646" s="25">
        <v>26980</v>
      </c>
      <c r="H646" s="25">
        <f t="shared" si="73"/>
        <v>83658</v>
      </c>
      <c r="I646" s="21">
        <f t="shared" si="68"/>
        <v>0.4803963757201941</v>
      </c>
      <c r="J646" s="21">
        <f t="shared" si="69"/>
        <v>0.1965263334050539</v>
      </c>
      <c r="K646" s="21">
        <f t="shared" si="70"/>
        <v>0.00028688230653374454</v>
      </c>
      <c r="L646" s="21">
        <f t="shared" si="71"/>
        <v>0.00028688230653374454</v>
      </c>
      <c r="M646" s="21">
        <f t="shared" si="72"/>
        <v>0.3225035262616845</v>
      </c>
      <c r="N646" s="25"/>
    </row>
    <row r="647" spans="1:14" ht="12">
      <c r="A647" s="24">
        <v>39686</v>
      </c>
      <c r="B647" s="199"/>
      <c r="C647" s="25">
        <v>40100</v>
      </c>
      <c r="D647" s="25">
        <v>16431</v>
      </c>
      <c r="E647" s="25">
        <v>24</v>
      </c>
      <c r="F647" s="25">
        <v>21</v>
      </c>
      <c r="G647" s="25">
        <v>26909</v>
      </c>
      <c r="H647" s="25">
        <f t="shared" si="73"/>
        <v>83485</v>
      </c>
      <c r="I647" s="21">
        <f t="shared" si="68"/>
        <v>0.4803258070312032</v>
      </c>
      <c r="J647" s="21">
        <f t="shared" si="69"/>
        <v>0.19681379888602743</v>
      </c>
      <c r="K647" s="21">
        <f t="shared" si="70"/>
        <v>0.0002874767922381266</v>
      </c>
      <c r="L647" s="21">
        <f t="shared" si="71"/>
        <v>0.00025154219320836077</v>
      </c>
      <c r="M647" s="21">
        <f t="shared" si="72"/>
        <v>0.3223213750973229</v>
      </c>
      <c r="N647" s="25"/>
    </row>
    <row r="648" spans="1:14" ht="12">
      <c r="A648" s="24">
        <v>39681</v>
      </c>
      <c r="B648" s="199"/>
      <c r="C648" s="25">
        <v>39983</v>
      </c>
      <c r="D648" s="25">
        <v>16424</v>
      </c>
      <c r="E648" s="25">
        <v>23</v>
      </c>
      <c r="F648" s="25">
        <v>19</v>
      </c>
      <c r="G648" s="25">
        <v>26835</v>
      </c>
      <c r="H648" s="25">
        <f t="shared" si="73"/>
        <v>83284</v>
      </c>
      <c r="I648" s="21">
        <f t="shared" si="68"/>
        <v>0.4800802074828298</v>
      </c>
      <c r="J648" s="21">
        <f t="shared" si="69"/>
        <v>0.1972047452091638</v>
      </c>
      <c r="K648" s="21">
        <f t="shared" si="70"/>
        <v>0.00027616348878536093</v>
      </c>
      <c r="L648" s="21">
        <f t="shared" si="71"/>
        <v>0.00022813505595312424</v>
      </c>
      <c r="M648" s="21">
        <f t="shared" si="72"/>
        <v>0.32221074876326783</v>
      </c>
      <c r="N648" s="25"/>
    </row>
    <row r="649" spans="1:14" ht="12">
      <c r="A649" s="24">
        <v>39674</v>
      </c>
      <c r="B649" s="199"/>
      <c r="C649" s="25">
        <v>39871</v>
      </c>
      <c r="D649" s="25">
        <v>16392</v>
      </c>
      <c r="E649" s="25">
        <v>22</v>
      </c>
      <c r="F649" s="25">
        <v>19</v>
      </c>
      <c r="G649" s="25">
        <v>26725</v>
      </c>
      <c r="H649" s="25">
        <f t="shared" si="73"/>
        <v>83029</v>
      </c>
      <c r="I649" s="21">
        <f t="shared" si="68"/>
        <v>0.48020571125751244</v>
      </c>
      <c r="J649" s="21">
        <f t="shared" si="69"/>
        <v>0.197424996085705</v>
      </c>
      <c r="K649" s="21">
        <f t="shared" si="70"/>
        <v>0.0002649676619012634</v>
      </c>
      <c r="L649" s="21">
        <f t="shared" si="71"/>
        <v>0.00022883570800563658</v>
      </c>
      <c r="M649" s="21">
        <f t="shared" si="72"/>
        <v>0.32187548928687565</v>
      </c>
      <c r="N649" s="25"/>
    </row>
    <row r="650" spans="1:14" ht="12">
      <c r="A650" s="24">
        <v>39667</v>
      </c>
      <c r="B650" s="199"/>
      <c r="C650" s="25">
        <v>39768</v>
      </c>
      <c r="D650" s="25">
        <v>16377</v>
      </c>
      <c r="E650" s="25">
        <v>17</v>
      </c>
      <c r="F650" s="25">
        <v>18</v>
      </c>
      <c r="G650" s="25">
        <v>26637</v>
      </c>
      <c r="H650" s="25">
        <f t="shared" si="73"/>
        <v>82817</v>
      </c>
      <c r="I650" s="21">
        <f t="shared" si="68"/>
        <v>0.4801912650784259</v>
      </c>
      <c r="J650" s="21">
        <f t="shared" si="69"/>
        <v>0.19774925438013935</v>
      </c>
      <c r="K650" s="21">
        <f t="shared" si="70"/>
        <v>0.0002052718644722702</v>
      </c>
      <c r="L650" s="21">
        <f t="shared" si="71"/>
        <v>0.00021734668002946255</v>
      </c>
      <c r="M650" s="21">
        <f t="shared" si="72"/>
        <v>0.321636861996933</v>
      </c>
      <c r="N650" s="25"/>
    </row>
    <row r="651" spans="1:14" ht="12">
      <c r="A651" s="24">
        <v>39660</v>
      </c>
      <c r="B651" s="199"/>
      <c r="C651" s="25">
        <v>39687</v>
      </c>
      <c r="D651" s="25">
        <v>16369</v>
      </c>
      <c r="E651" s="25">
        <v>17</v>
      </c>
      <c r="F651" s="25">
        <v>17</v>
      </c>
      <c r="G651" s="25">
        <v>26573</v>
      </c>
      <c r="H651" s="25">
        <f t="shared" si="73"/>
        <v>82663</v>
      </c>
      <c r="I651" s="21">
        <f t="shared" si="68"/>
        <v>0.48010597244232606</v>
      </c>
      <c r="J651" s="21">
        <f t="shared" si="69"/>
        <v>0.19802087995838524</v>
      </c>
      <c r="K651" s="21">
        <f t="shared" si="70"/>
        <v>0.00020565428305287735</v>
      </c>
      <c r="L651" s="21">
        <f t="shared" si="71"/>
        <v>0.00020565428305287735</v>
      </c>
      <c r="M651" s="21">
        <f t="shared" si="72"/>
        <v>0.32146183903318293</v>
      </c>
      <c r="N651" s="25"/>
    </row>
    <row r="652" spans="1:14" ht="12">
      <c r="A652" s="24">
        <v>39653</v>
      </c>
      <c r="B652" s="199"/>
      <c r="C652" s="25">
        <v>39647</v>
      </c>
      <c r="D652" s="25">
        <v>16356</v>
      </c>
      <c r="E652" s="25">
        <v>16</v>
      </c>
      <c r="F652" s="25">
        <v>16</v>
      </c>
      <c r="G652" s="25">
        <v>26526</v>
      </c>
      <c r="H652" s="25">
        <f t="shared" si="73"/>
        <v>82561</v>
      </c>
      <c r="I652" s="21">
        <f t="shared" si="68"/>
        <v>0.48021462918327057</v>
      </c>
      <c r="J652" s="21">
        <f t="shared" si="69"/>
        <v>0.1981080655515316</v>
      </c>
      <c r="K652" s="21">
        <f t="shared" si="70"/>
        <v>0.00019379610227589298</v>
      </c>
      <c r="L652" s="21">
        <f t="shared" si="71"/>
        <v>0.00019379610227589298</v>
      </c>
      <c r="M652" s="21">
        <f t="shared" si="72"/>
        <v>0.3212897130606461</v>
      </c>
      <c r="N652" s="25"/>
    </row>
    <row r="653" spans="1:14" ht="12">
      <c r="A653" s="24">
        <v>39647</v>
      </c>
      <c r="B653" s="199"/>
      <c r="C653" s="25">
        <v>39594</v>
      </c>
      <c r="D653" s="25">
        <v>16349</v>
      </c>
      <c r="E653" s="25">
        <v>16</v>
      </c>
      <c r="F653" s="25">
        <v>16</v>
      </c>
      <c r="G653" s="25">
        <v>26487</v>
      </c>
      <c r="H653" s="25">
        <f t="shared" si="73"/>
        <v>82462</v>
      </c>
      <c r="I653" s="21">
        <f t="shared" si="68"/>
        <v>0.48014843200504476</v>
      </c>
      <c r="J653" s="21">
        <f t="shared" si="69"/>
        <v>0.19826101719579928</v>
      </c>
      <c r="K653" s="21">
        <f t="shared" si="70"/>
        <v>0.00019402876476437632</v>
      </c>
      <c r="L653" s="21">
        <f t="shared" si="71"/>
        <v>0.00019402876476437632</v>
      </c>
      <c r="M653" s="21">
        <f t="shared" si="72"/>
        <v>0.32120249326962724</v>
      </c>
      <c r="N653" s="25"/>
    </row>
    <row r="654" spans="1:14" ht="12">
      <c r="A654" s="24">
        <v>39639</v>
      </c>
      <c r="B654" s="199"/>
      <c r="C654" s="25">
        <v>39540</v>
      </c>
      <c r="D654" s="25">
        <v>16327</v>
      </c>
      <c r="E654" s="25">
        <v>15</v>
      </c>
      <c r="F654" s="25">
        <v>15</v>
      </c>
      <c r="G654" s="25">
        <v>26434</v>
      </c>
      <c r="H654" s="25">
        <f t="shared" si="73"/>
        <v>82331</v>
      </c>
      <c r="I654" s="21">
        <f t="shared" si="68"/>
        <v>0.4802565254885766</v>
      </c>
      <c r="J654" s="21">
        <f t="shared" si="69"/>
        <v>0.1983092638252906</v>
      </c>
      <c r="K654" s="21">
        <f t="shared" si="70"/>
        <v>0.0001821913981367893</v>
      </c>
      <c r="L654" s="21">
        <f t="shared" si="71"/>
        <v>0.0001821913981367893</v>
      </c>
      <c r="M654" s="21">
        <f t="shared" si="72"/>
        <v>0.3210698278898592</v>
      </c>
      <c r="N654" s="25"/>
    </row>
    <row r="655" spans="1:14" ht="12">
      <c r="A655" s="24">
        <v>39636</v>
      </c>
      <c r="B655" s="199"/>
      <c r="C655" s="25">
        <v>39522</v>
      </c>
      <c r="D655" s="25">
        <v>16321</v>
      </c>
      <c r="E655" s="25">
        <v>15</v>
      </c>
      <c r="F655" s="25">
        <v>13</v>
      </c>
      <c r="G655" s="25">
        <v>26412</v>
      </c>
      <c r="H655" s="25">
        <f t="shared" si="73"/>
        <v>82283</v>
      </c>
      <c r="I655" s="21">
        <f t="shared" si="68"/>
        <v>0.4803179271538471</v>
      </c>
      <c r="J655" s="21">
        <f t="shared" si="69"/>
        <v>0.19835202897317794</v>
      </c>
      <c r="K655" s="21">
        <f t="shared" si="70"/>
        <v>0.00018229767995819307</v>
      </c>
      <c r="L655" s="21">
        <f t="shared" si="71"/>
        <v>0.000157991322630434</v>
      </c>
      <c r="M655" s="21">
        <f t="shared" si="72"/>
        <v>0.32098975487038633</v>
      </c>
      <c r="N655" s="25"/>
    </row>
    <row r="656" spans="1:14" ht="12">
      <c r="A656" s="24">
        <v>39625</v>
      </c>
      <c r="B656" s="199"/>
      <c r="C656" s="25">
        <v>39466</v>
      </c>
      <c r="D656" s="25">
        <v>16306</v>
      </c>
      <c r="E656" s="25">
        <v>15</v>
      </c>
      <c r="F656" s="25">
        <v>13</v>
      </c>
      <c r="G656" s="25">
        <v>26380</v>
      </c>
      <c r="H656" s="25">
        <f t="shared" si="73"/>
        <v>82180</v>
      </c>
      <c r="I656" s="21">
        <f t="shared" si="68"/>
        <v>0.48023850085178876</v>
      </c>
      <c r="J656" s="21">
        <f t="shared" si="69"/>
        <v>0.19841810659527867</v>
      </c>
      <c r="K656" s="21">
        <f t="shared" si="70"/>
        <v>0.00018252616208323192</v>
      </c>
      <c r="L656" s="21">
        <f t="shared" si="71"/>
        <v>0.00015818934047213433</v>
      </c>
      <c r="M656" s="21">
        <f t="shared" si="72"/>
        <v>0.3210026770503772</v>
      </c>
      <c r="N656" s="25"/>
    </row>
    <row r="657" spans="1:14" ht="12">
      <c r="A657" s="24">
        <v>39618</v>
      </c>
      <c r="B657" s="199"/>
      <c r="C657" s="25">
        <v>39442</v>
      </c>
      <c r="D657" s="25">
        <v>16293</v>
      </c>
      <c r="E657" s="25">
        <v>15</v>
      </c>
      <c r="F657" s="25">
        <v>13</v>
      </c>
      <c r="G657" s="25">
        <v>26346</v>
      </c>
      <c r="H657" s="25">
        <f t="shared" si="73"/>
        <v>82109</v>
      </c>
      <c r="I657" s="21">
        <f t="shared" si="68"/>
        <v>0.48036147072793484</v>
      </c>
      <c r="J657" s="21">
        <f t="shared" si="69"/>
        <v>0.19843135344481116</v>
      </c>
      <c r="K657" s="21">
        <f t="shared" si="70"/>
        <v>0.00018268399322851332</v>
      </c>
      <c r="L657" s="21">
        <f t="shared" si="71"/>
        <v>0.00015832612746471153</v>
      </c>
      <c r="M657" s="21">
        <f t="shared" si="72"/>
        <v>0.3208661657065608</v>
      </c>
      <c r="N657" s="25"/>
    </row>
    <row r="658" spans="1:14" ht="12">
      <c r="A658" s="24">
        <v>39611</v>
      </c>
      <c r="B658" s="199"/>
      <c r="C658" s="25">
        <v>39476</v>
      </c>
      <c r="D658" s="25">
        <v>16252</v>
      </c>
      <c r="E658" s="25">
        <v>15</v>
      </c>
      <c r="F658" s="25">
        <v>13</v>
      </c>
      <c r="G658" s="25">
        <v>26337</v>
      </c>
      <c r="H658" s="25">
        <f t="shared" si="73"/>
        <v>82093</v>
      </c>
      <c r="I658" s="21">
        <f t="shared" si="68"/>
        <v>0.480869258036617</v>
      </c>
      <c r="J658" s="21">
        <f t="shared" si="69"/>
        <v>0.1979705943259474</v>
      </c>
      <c r="K658" s="21">
        <f t="shared" si="70"/>
        <v>0.00018271959850413554</v>
      </c>
      <c r="L658" s="21">
        <f t="shared" si="71"/>
        <v>0.00015835698537025082</v>
      </c>
      <c r="M658" s="21">
        <f t="shared" si="72"/>
        <v>0.3208190710535612</v>
      </c>
      <c r="N658" s="25"/>
    </row>
    <row r="659" spans="1:14" ht="12">
      <c r="A659" s="24">
        <v>39604</v>
      </c>
      <c r="B659" s="199" t="s">
        <v>288</v>
      </c>
      <c r="C659" s="25">
        <v>39435</v>
      </c>
      <c r="D659" s="25">
        <v>16192</v>
      </c>
      <c r="E659" s="25">
        <v>14</v>
      </c>
      <c r="F659" s="25">
        <v>12</v>
      </c>
      <c r="G659" s="25">
        <v>26352</v>
      </c>
      <c r="H659" s="25">
        <f t="shared" si="73"/>
        <v>82005</v>
      </c>
      <c r="I659" s="21">
        <f t="shared" si="68"/>
        <v>0.48088531187122735</v>
      </c>
      <c r="J659" s="21">
        <f t="shared" si="69"/>
        <v>0.19745137491616366</v>
      </c>
      <c r="K659" s="21">
        <f t="shared" si="70"/>
        <v>0.00017072129748186088</v>
      </c>
      <c r="L659" s="21">
        <f t="shared" si="71"/>
        <v>0.0001463325406987379</v>
      </c>
      <c r="M659" s="21">
        <f t="shared" si="72"/>
        <v>0.3213462593744284</v>
      </c>
      <c r="N659" s="25"/>
    </row>
    <row r="660" spans="1:14" ht="12">
      <c r="A660" s="24">
        <v>39592</v>
      </c>
      <c r="B660" s="199" t="s">
        <v>206</v>
      </c>
      <c r="C660" s="25">
        <v>39285</v>
      </c>
      <c r="D660" s="25">
        <v>16189</v>
      </c>
      <c r="E660" s="25">
        <v>15</v>
      </c>
      <c r="F660" s="25">
        <v>11</v>
      </c>
      <c r="G660" s="25">
        <v>26465</v>
      </c>
      <c r="H660" s="25">
        <f t="shared" si="73"/>
        <v>81965</v>
      </c>
      <c r="I660" s="21">
        <f t="shared" si="68"/>
        <v>0.47928994082840237</v>
      </c>
      <c r="J660" s="21">
        <f t="shared" si="69"/>
        <v>0.1975111328005856</v>
      </c>
      <c r="K660" s="21">
        <f t="shared" si="70"/>
        <v>0.0001830049411334106</v>
      </c>
      <c r="L660" s="21">
        <f t="shared" si="71"/>
        <v>0.00013420362349783445</v>
      </c>
      <c r="M660" s="21">
        <f t="shared" si="72"/>
        <v>0.32288171780638075</v>
      </c>
      <c r="N660" s="25"/>
    </row>
    <row r="661" spans="1:14" ht="12">
      <c r="A661" s="24">
        <v>39583</v>
      </c>
      <c r="B661" s="199"/>
      <c r="C661" s="25">
        <v>39329</v>
      </c>
      <c r="D661" s="25">
        <v>16229</v>
      </c>
      <c r="E661" s="25">
        <v>12</v>
      </c>
      <c r="F661" s="25">
        <v>10</v>
      </c>
      <c r="G661" s="25">
        <v>26513</v>
      </c>
      <c r="H661" s="25">
        <f t="shared" si="73"/>
        <v>82093</v>
      </c>
      <c r="I661" s="21">
        <f t="shared" si="68"/>
        <v>0.4790786059712765</v>
      </c>
      <c r="J661" s="21">
        <f t="shared" si="69"/>
        <v>0.19769042427490774</v>
      </c>
      <c r="K661" s="21">
        <f t="shared" si="70"/>
        <v>0.00014617567880330845</v>
      </c>
      <c r="L661" s="21">
        <f t="shared" si="71"/>
        <v>0.0001218130656694237</v>
      </c>
      <c r="M661" s="21">
        <f t="shared" si="72"/>
        <v>0.32296298100934306</v>
      </c>
      <c r="N661" s="25"/>
    </row>
    <row r="662" spans="1:14" ht="12">
      <c r="A662" s="24">
        <v>39577</v>
      </c>
      <c r="B662" s="199"/>
      <c r="C662" s="25">
        <v>39312</v>
      </c>
      <c r="D662" s="25">
        <v>16227</v>
      </c>
      <c r="E662" s="25">
        <v>12</v>
      </c>
      <c r="F662" s="25">
        <v>10</v>
      </c>
      <c r="G662" s="25">
        <v>26492</v>
      </c>
      <c r="H662" s="25">
        <f t="shared" si="73"/>
        <v>82053</v>
      </c>
      <c r="I662" s="21">
        <f t="shared" si="68"/>
        <v>0.47910496873971703</v>
      </c>
      <c r="J662" s="21">
        <f t="shared" si="69"/>
        <v>0.19776242184929252</v>
      </c>
      <c r="K662" s="21">
        <f t="shared" si="70"/>
        <v>0.00014624693795473658</v>
      </c>
      <c r="L662" s="21">
        <f t="shared" si="71"/>
        <v>0.00012187244829561381</v>
      </c>
      <c r="M662" s="21">
        <f t="shared" si="72"/>
        <v>0.3228644900247401</v>
      </c>
      <c r="N662" s="25"/>
    </row>
    <row r="663" spans="1:14" ht="12">
      <c r="A663" s="24">
        <v>39569</v>
      </c>
      <c r="B663" s="199"/>
      <c r="C663" s="25">
        <v>39278</v>
      </c>
      <c r="D663" s="25">
        <v>16222</v>
      </c>
      <c r="E663" s="25">
        <v>11</v>
      </c>
      <c r="F663" s="25">
        <v>9</v>
      </c>
      <c r="G663" s="25">
        <v>26462</v>
      </c>
      <c r="H663" s="25">
        <f t="shared" si="73"/>
        <v>81982</v>
      </c>
      <c r="I663" s="21">
        <f t="shared" si="68"/>
        <v>0.4791051694274353</v>
      </c>
      <c r="J663" s="21">
        <f t="shared" si="69"/>
        <v>0.19787270376424093</v>
      </c>
      <c r="K663" s="21">
        <f t="shared" si="70"/>
        <v>0.00013417579468663854</v>
      </c>
      <c r="L663" s="21">
        <f t="shared" si="71"/>
        <v>0.00010978019565270425</v>
      </c>
      <c r="M663" s="21">
        <f t="shared" si="72"/>
        <v>0.32277817081798443</v>
      </c>
      <c r="N663" s="25"/>
    </row>
    <row r="664" spans="1:14" ht="12">
      <c r="A664" s="24">
        <v>39562</v>
      </c>
      <c r="B664" s="199"/>
      <c r="C664" s="25">
        <v>39256</v>
      </c>
      <c r="D664" s="25">
        <v>16221</v>
      </c>
      <c r="E664" s="25">
        <v>11</v>
      </c>
      <c r="F664" s="25">
        <v>9</v>
      </c>
      <c r="G664" s="25">
        <v>26435</v>
      </c>
      <c r="H664" s="25">
        <f t="shared" si="73"/>
        <v>81932</v>
      </c>
      <c r="I664" s="21">
        <f t="shared" si="68"/>
        <v>0.47912903383293465</v>
      </c>
      <c r="J664" s="21">
        <f t="shared" si="69"/>
        <v>0.19798125274617975</v>
      </c>
      <c r="K664" s="21">
        <f t="shared" si="70"/>
        <v>0.00013425767709808134</v>
      </c>
      <c r="L664" s="21">
        <f t="shared" si="71"/>
        <v>0.00010984719035297564</v>
      </c>
      <c r="M664" s="21">
        <f t="shared" si="72"/>
        <v>0.32264560855343455</v>
      </c>
      <c r="N664" s="25"/>
    </row>
    <row r="665" spans="1:14" ht="12">
      <c r="A665" s="24">
        <v>39555</v>
      </c>
      <c r="B665" s="199"/>
      <c r="C665" s="25">
        <v>39240</v>
      </c>
      <c r="D665" s="25">
        <v>16231</v>
      </c>
      <c r="E665" s="25">
        <v>11</v>
      </c>
      <c r="F665" s="25">
        <v>10</v>
      </c>
      <c r="G665" s="25">
        <v>26401</v>
      </c>
      <c r="H665" s="25">
        <f t="shared" si="73"/>
        <v>81893</v>
      </c>
      <c r="I665" s="21">
        <f t="shared" si="68"/>
        <v>0.4791618331237102</v>
      </c>
      <c r="J665" s="21">
        <f t="shared" si="69"/>
        <v>0.1981976481506356</v>
      </c>
      <c r="K665" s="21">
        <f t="shared" si="70"/>
        <v>0.00013432161479003089</v>
      </c>
      <c r="L665" s="21">
        <f t="shared" si="71"/>
        <v>0.00012211055890002807</v>
      </c>
      <c r="M665" s="21">
        <f t="shared" si="72"/>
        <v>0.32238408655196416</v>
      </c>
      <c r="N665" s="25"/>
    </row>
    <row r="666" spans="1:14" ht="12">
      <c r="A666" s="24">
        <v>39548</v>
      </c>
      <c r="B666" s="199"/>
      <c r="C666" s="25">
        <v>39196</v>
      </c>
      <c r="D666" s="25">
        <v>16228</v>
      </c>
      <c r="E666" s="25">
        <v>11</v>
      </c>
      <c r="F666" s="25">
        <v>10</v>
      </c>
      <c r="G666" s="25">
        <v>26344</v>
      </c>
      <c r="H666" s="25">
        <f t="shared" si="73"/>
        <v>81789</v>
      </c>
      <c r="I666" s="21">
        <f t="shared" si="68"/>
        <v>0.47923314871192946</v>
      </c>
      <c r="J666" s="21">
        <f t="shared" si="69"/>
        <v>0.19841298952181835</v>
      </c>
      <c r="K666" s="21">
        <f t="shared" si="70"/>
        <v>0.00013449241340522563</v>
      </c>
      <c r="L666" s="21">
        <f t="shared" si="71"/>
        <v>0.00012226583036838693</v>
      </c>
      <c r="M666" s="21">
        <f t="shared" si="72"/>
        <v>0.32209710352247856</v>
      </c>
      <c r="N666" s="25"/>
    </row>
    <row r="667" spans="1:14" ht="12">
      <c r="A667" s="24">
        <v>39541</v>
      </c>
      <c r="B667" s="199"/>
      <c r="C667" s="25">
        <v>39178</v>
      </c>
      <c r="D667" s="25">
        <v>16214</v>
      </c>
      <c r="E667" s="25">
        <v>11</v>
      </c>
      <c r="F667" s="25">
        <v>10</v>
      </c>
      <c r="G667" s="25">
        <v>26301</v>
      </c>
      <c r="H667" s="25">
        <f t="shared" si="73"/>
        <v>81714</v>
      </c>
      <c r="I667" s="21">
        <f t="shared" si="68"/>
        <v>0.4794527253591796</v>
      </c>
      <c r="J667" s="21">
        <f t="shared" si="69"/>
        <v>0.19842377071248501</v>
      </c>
      <c r="K667" s="21">
        <f t="shared" si="70"/>
        <v>0.00013461585530019337</v>
      </c>
      <c r="L667" s="21">
        <f t="shared" si="71"/>
        <v>0.00012237805027290305</v>
      </c>
      <c r="M667" s="21">
        <f t="shared" si="72"/>
        <v>0.32186651002276234</v>
      </c>
      <c r="N667" s="25"/>
    </row>
    <row r="668" spans="1:14" ht="12">
      <c r="A668" s="24">
        <v>39534</v>
      </c>
      <c r="B668" s="199"/>
      <c r="C668" s="25">
        <v>39159</v>
      </c>
      <c r="D668" s="25">
        <v>16216</v>
      </c>
      <c r="E668" s="25">
        <v>11</v>
      </c>
      <c r="F668" s="25">
        <v>9</v>
      </c>
      <c r="G668" s="25">
        <v>26282</v>
      </c>
      <c r="H668" s="25">
        <f t="shared" si="73"/>
        <v>81677</v>
      </c>
      <c r="I668" s="21">
        <f t="shared" si="68"/>
        <v>0.47943729568911686</v>
      </c>
      <c r="J668" s="21">
        <f t="shared" si="69"/>
        <v>0.19853814415318877</v>
      </c>
      <c r="K668" s="21">
        <f t="shared" si="70"/>
        <v>0.00013467683680840384</v>
      </c>
      <c r="L668" s="21">
        <f t="shared" si="71"/>
        <v>0.00011019013920687586</v>
      </c>
      <c r="M668" s="21">
        <f t="shared" si="72"/>
        <v>0.32177969318167904</v>
      </c>
      <c r="N668" s="25"/>
    </row>
    <row r="669" spans="1:14" ht="12">
      <c r="A669" s="24">
        <v>39527</v>
      </c>
      <c r="B669" s="199"/>
      <c r="C669" s="25">
        <v>39153</v>
      </c>
      <c r="D669" s="25">
        <v>16205</v>
      </c>
      <c r="E669" s="25">
        <v>11</v>
      </c>
      <c r="F669" s="25">
        <v>9</v>
      </c>
      <c r="G669" s="25">
        <v>26247</v>
      </c>
      <c r="H669" s="25">
        <f t="shared" si="73"/>
        <v>81625</v>
      </c>
      <c r="I669" s="21">
        <f t="shared" si="68"/>
        <v>0.4796692189892802</v>
      </c>
      <c r="J669" s="21">
        <f t="shared" si="69"/>
        <v>0.19852986217457888</v>
      </c>
      <c r="K669" s="21">
        <f t="shared" si="70"/>
        <v>0.00013476263399693722</v>
      </c>
      <c r="L669" s="21">
        <f t="shared" si="71"/>
        <v>0.00011026033690658499</v>
      </c>
      <c r="M669" s="21">
        <f t="shared" si="72"/>
        <v>0.32155589586523736</v>
      </c>
      <c r="N669" s="25"/>
    </row>
    <row r="670" spans="1:14" ht="12">
      <c r="A670" s="24">
        <v>39520</v>
      </c>
      <c r="B670" s="199"/>
      <c r="C670" s="25">
        <v>39133</v>
      </c>
      <c r="D670" s="25">
        <v>16203</v>
      </c>
      <c r="E670" s="25">
        <v>11</v>
      </c>
      <c r="F670" s="25">
        <v>9</v>
      </c>
      <c r="G670" s="25">
        <v>26215</v>
      </c>
      <c r="H670" s="25">
        <f t="shared" si="73"/>
        <v>81571</v>
      </c>
      <c r="I670" s="21">
        <f t="shared" si="68"/>
        <v>0.4797415748243861</v>
      </c>
      <c r="J670" s="21">
        <f t="shared" si="69"/>
        <v>0.19863677042086036</v>
      </c>
      <c r="K670" s="21">
        <f t="shared" si="70"/>
        <v>0.00013485184685733902</v>
      </c>
      <c r="L670" s="21">
        <f t="shared" si="71"/>
        <v>0.00011033332924691372</v>
      </c>
      <c r="M670" s="21">
        <f t="shared" si="72"/>
        <v>0.3213764695786493</v>
      </c>
      <c r="N670" s="25"/>
    </row>
    <row r="671" spans="1:14" ht="12">
      <c r="A671" s="24">
        <v>39513</v>
      </c>
      <c r="B671" s="199"/>
      <c r="C671" s="25">
        <v>39103</v>
      </c>
      <c r="D671" s="25">
        <v>16198</v>
      </c>
      <c r="E671" s="25">
        <v>12</v>
      </c>
      <c r="F671" s="25">
        <v>8</v>
      </c>
      <c r="G671" s="25">
        <v>26190</v>
      </c>
      <c r="H671" s="25">
        <f t="shared" si="73"/>
        <v>81511</v>
      </c>
      <c r="I671" s="21">
        <f t="shared" si="68"/>
        <v>0.47972666265902764</v>
      </c>
      <c r="J671" s="21">
        <f t="shared" si="69"/>
        <v>0.19872164493135897</v>
      </c>
      <c r="K671" s="21">
        <f t="shared" si="70"/>
        <v>0.0001472193937014636</v>
      </c>
      <c r="L671" s="21">
        <f t="shared" si="71"/>
        <v>9.81462624676424E-05</v>
      </c>
      <c r="M671" s="21">
        <f t="shared" si="72"/>
        <v>0.32130632675344434</v>
      </c>
      <c r="N671" s="25"/>
    </row>
    <row r="672" spans="1:14" ht="12">
      <c r="A672" s="24">
        <v>39506</v>
      </c>
      <c r="B672" s="199" t="s">
        <v>56</v>
      </c>
      <c r="C672" s="25">
        <v>39070</v>
      </c>
      <c r="D672" s="25">
        <v>16184</v>
      </c>
      <c r="E672" s="25">
        <v>11</v>
      </c>
      <c r="F672" s="25">
        <v>8</v>
      </c>
      <c r="G672" s="25">
        <v>26176</v>
      </c>
      <c r="H672" s="25">
        <f t="shared" si="73"/>
        <v>81449</v>
      </c>
      <c r="I672" s="21">
        <f t="shared" si="68"/>
        <v>0.4796866750973002</v>
      </c>
      <c r="J672" s="21">
        <f t="shared" si="69"/>
        <v>0.19870102763692618</v>
      </c>
      <c r="K672" s="21">
        <f t="shared" si="70"/>
        <v>0.00013505383737062455</v>
      </c>
      <c r="L672" s="21">
        <f t="shared" si="71"/>
        <v>9.82209726331815E-05</v>
      </c>
      <c r="M672" s="21">
        <f t="shared" si="72"/>
        <v>0.3213790224557699</v>
      </c>
      <c r="N672" s="25"/>
    </row>
    <row r="673" spans="1:14" ht="12">
      <c r="A673" s="24">
        <v>39498</v>
      </c>
      <c r="B673" s="199"/>
      <c r="C673" s="25">
        <v>40143</v>
      </c>
      <c r="D673" s="25">
        <v>16659</v>
      </c>
      <c r="E673" s="25">
        <v>10</v>
      </c>
      <c r="F673" s="25">
        <v>8</v>
      </c>
      <c r="G673" s="25">
        <v>27288</v>
      </c>
      <c r="H673" s="25">
        <f t="shared" si="73"/>
        <v>84108</v>
      </c>
      <c r="I673" s="21">
        <f t="shared" si="68"/>
        <v>0.47727921244114707</v>
      </c>
      <c r="J673" s="21">
        <f t="shared" si="69"/>
        <v>0.1980667712940505</v>
      </c>
      <c r="K673" s="21">
        <f t="shared" si="70"/>
        <v>0.00011889475436343748</v>
      </c>
      <c r="L673" s="21">
        <f t="shared" si="71"/>
        <v>9.511580349075E-05</v>
      </c>
      <c r="M673" s="21">
        <f t="shared" si="72"/>
        <v>0.3244400057069482</v>
      </c>
      <c r="N673" s="25"/>
    </row>
    <row r="674" spans="1:14" ht="12">
      <c r="A674" s="24">
        <v>39489</v>
      </c>
      <c r="B674" s="199"/>
      <c r="C674" s="25">
        <v>40123</v>
      </c>
      <c r="D674" s="25">
        <v>16651</v>
      </c>
      <c r="E674" s="25">
        <v>9</v>
      </c>
      <c r="F674" s="25">
        <v>7</v>
      </c>
      <c r="G674" s="25">
        <v>27227</v>
      </c>
      <c r="H674" s="25">
        <f t="shared" si="73"/>
        <v>84017</v>
      </c>
      <c r="I674" s="21">
        <f t="shared" si="68"/>
        <v>0.47755811323898734</v>
      </c>
      <c r="J674" s="21">
        <f t="shared" si="69"/>
        <v>0.19818608138829047</v>
      </c>
      <c r="K674" s="21">
        <f t="shared" si="70"/>
        <v>0.0001071211778568623</v>
      </c>
      <c r="L674" s="21">
        <f t="shared" si="71"/>
        <v>8.331647166644845E-05</v>
      </c>
      <c r="M674" s="21">
        <f t="shared" si="72"/>
        <v>0.3240653677231989</v>
      </c>
      <c r="N674" s="25"/>
    </row>
    <row r="675" spans="1:14" ht="12">
      <c r="A675" s="24">
        <v>39485</v>
      </c>
      <c r="B675" s="199"/>
      <c r="C675" s="25">
        <v>40116</v>
      </c>
      <c r="D675" s="25">
        <v>16638</v>
      </c>
      <c r="E675" s="25">
        <v>9</v>
      </c>
      <c r="F675" s="25">
        <v>7</v>
      </c>
      <c r="G675" s="25">
        <v>27221</v>
      </c>
      <c r="H675" s="25">
        <f t="shared" si="73"/>
        <v>83991</v>
      </c>
      <c r="I675" s="21">
        <f t="shared" si="68"/>
        <v>0.477622602421688</v>
      </c>
      <c r="J675" s="21">
        <f t="shared" si="69"/>
        <v>0.19809265278422689</v>
      </c>
      <c r="K675" s="21">
        <f t="shared" si="70"/>
        <v>0.00010715433796478194</v>
      </c>
      <c r="L675" s="21">
        <f t="shared" si="71"/>
        <v>8.334226286149707E-05</v>
      </c>
      <c r="M675" s="21">
        <f t="shared" si="72"/>
        <v>0.3240942481932588</v>
      </c>
      <c r="N675" s="25"/>
    </row>
    <row r="676" spans="1:14" ht="12">
      <c r="A676" s="24">
        <v>39482</v>
      </c>
      <c r="B676" s="199"/>
      <c r="C676" s="25">
        <v>40117</v>
      </c>
      <c r="D676" s="25">
        <v>16641</v>
      </c>
      <c r="E676" s="25">
        <v>9</v>
      </c>
      <c r="F676" s="25">
        <v>6</v>
      </c>
      <c r="G676" s="25">
        <v>27212</v>
      </c>
      <c r="H676" s="25">
        <f t="shared" si="73"/>
        <v>83985</v>
      </c>
      <c r="I676" s="21">
        <f t="shared" si="68"/>
        <v>0.4776686313032089</v>
      </c>
      <c r="J676" s="21">
        <f t="shared" si="69"/>
        <v>0.19814252545097338</v>
      </c>
      <c r="K676" s="21">
        <f t="shared" si="70"/>
        <v>0.00010716199321307377</v>
      </c>
      <c r="L676" s="21">
        <f t="shared" si="71"/>
        <v>7.144132880871585E-05</v>
      </c>
      <c r="M676" s="21">
        <f t="shared" si="72"/>
        <v>0.3240102399237959</v>
      </c>
      <c r="N676" s="25"/>
    </row>
    <row r="677" spans="1:14" ht="12">
      <c r="A677" s="24">
        <v>39478</v>
      </c>
      <c r="B677" s="199"/>
      <c r="C677" s="25">
        <v>40127</v>
      </c>
      <c r="D677" s="25">
        <v>16626</v>
      </c>
      <c r="E677" s="25">
        <v>9</v>
      </c>
      <c r="F677" s="25">
        <v>6</v>
      </c>
      <c r="G677" s="25">
        <v>27208</v>
      </c>
      <c r="H677" s="25">
        <f t="shared" si="73"/>
        <v>83976</v>
      </c>
      <c r="I677" s="21">
        <f t="shared" si="68"/>
        <v>0.47783890635419646</v>
      </c>
      <c r="J677" s="21">
        <f t="shared" si="69"/>
        <v>0.19798513861103173</v>
      </c>
      <c r="K677" s="21">
        <f t="shared" si="70"/>
        <v>0.00010717347813661046</v>
      </c>
      <c r="L677" s="21">
        <f t="shared" si="71"/>
        <v>7.144898542440698E-05</v>
      </c>
      <c r="M677" s="21">
        <f t="shared" si="72"/>
        <v>0.3239973325712108</v>
      </c>
      <c r="N677" s="25"/>
    </row>
    <row r="678" spans="1:14" ht="12">
      <c r="A678" s="24">
        <v>39475</v>
      </c>
      <c r="B678" s="199"/>
      <c r="C678" s="25">
        <v>40137</v>
      </c>
      <c r="D678" s="25">
        <v>16629</v>
      </c>
      <c r="E678" s="25">
        <v>9</v>
      </c>
      <c r="F678" s="25">
        <v>6</v>
      </c>
      <c r="G678" s="25">
        <v>27194</v>
      </c>
      <c r="H678" s="25">
        <f t="shared" si="73"/>
        <v>83975</v>
      </c>
      <c r="I678" s="21">
        <f t="shared" si="68"/>
        <v>0.47796367966656744</v>
      </c>
      <c r="J678" s="21">
        <f t="shared" si="69"/>
        <v>0.19802322119678475</v>
      </c>
      <c r="K678" s="21">
        <f t="shared" si="70"/>
        <v>0.00010717475439118785</v>
      </c>
      <c r="L678" s="21">
        <f t="shared" si="71"/>
        <v>7.14498362607919E-05</v>
      </c>
      <c r="M678" s="21">
        <f t="shared" si="72"/>
        <v>0.32383447454599584</v>
      </c>
      <c r="N678" s="25"/>
    </row>
    <row r="679" spans="1:14" ht="12">
      <c r="A679" s="24">
        <v>39472</v>
      </c>
      <c r="B679" s="199"/>
      <c r="C679" s="25">
        <v>40148</v>
      </c>
      <c r="D679" s="25">
        <v>16635</v>
      </c>
      <c r="E679" s="25">
        <v>9</v>
      </c>
      <c r="F679" s="25">
        <v>6</v>
      </c>
      <c r="G679" s="25">
        <v>27204</v>
      </c>
      <c r="H679" s="25">
        <f t="shared" si="73"/>
        <v>84002</v>
      </c>
      <c r="I679" s="21">
        <f t="shared" si="68"/>
        <v>0.47794100140472845</v>
      </c>
      <c r="J679" s="21">
        <f t="shared" si="69"/>
        <v>0.19803099926192233</v>
      </c>
      <c r="K679" s="21">
        <f t="shared" si="70"/>
        <v>0.00010714030618318611</v>
      </c>
      <c r="L679" s="21">
        <f t="shared" si="71"/>
        <v>7.142687078879074E-05</v>
      </c>
      <c r="M679" s="21">
        <f t="shared" si="72"/>
        <v>0.32384943215637724</v>
      </c>
      <c r="N679" s="25"/>
    </row>
    <row r="680" spans="1:14" ht="12">
      <c r="A680" s="24">
        <v>39471</v>
      </c>
      <c r="B680" s="199"/>
      <c r="C680" s="25">
        <v>40185</v>
      </c>
      <c r="D680" s="25">
        <v>16658</v>
      </c>
      <c r="E680" s="25">
        <v>9</v>
      </c>
      <c r="F680" s="25">
        <v>5</v>
      </c>
      <c r="G680" s="25">
        <v>27237</v>
      </c>
      <c r="H680" s="25">
        <f t="shared" si="73"/>
        <v>84094</v>
      </c>
      <c r="I680" s="21">
        <f t="shared" si="68"/>
        <v>0.4778581111613195</v>
      </c>
      <c r="J680" s="21">
        <f t="shared" si="69"/>
        <v>0.1980878540680667</v>
      </c>
      <c r="K680" s="21">
        <f t="shared" si="70"/>
        <v>0.00010702309320522272</v>
      </c>
      <c r="L680" s="21">
        <f t="shared" si="71"/>
        <v>5.9457274002901514E-05</v>
      </c>
      <c r="M680" s="21">
        <f t="shared" si="72"/>
        <v>0.3238875544034057</v>
      </c>
      <c r="N680" s="25"/>
    </row>
    <row r="681" spans="1:14" ht="12">
      <c r="A681" s="24">
        <v>39470</v>
      </c>
      <c r="B681" s="199"/>
      <c r="C681" s="25">
        <v>40210</v>
      </c>
      <c r="D681" s="25">
        <v>16667</v>
      </c>
      <c r="E681" s="25">
        <v>9</v>
      </c>
      <c r="F681" s="25">
        <v>4</v>
      </c>
      <c r="G681" s="25">
        <v>27249</v>
      </c>
      <c r="H681" s="25">
        <f t="shared" si="73"/>
        <v>84139</v>
      </c>
      <c r="I681" s="21">
        <f t="shared" si="68"/>
        <v>0.4778996660288332</v>
      </c>
      <c r="J681" s="21">
        <f t="shared" si="69"/>
        <v>0.19808887673968076</v>
      </c>
      <c r="K681" s="21">
        <f t="shared" si="70"/>
        <v>0.00010696585412234516</v>
      </c>
      <c r="L681" s="21">
        <f t="shared" si="71"/>
        <v>4.7540379609931185E-05</v>
      </c>
      <c r="M681" s="21">
        <f t="shared" si="72"/>
        <v>0.3238569509977537</v>
      </c>
      <c r="N681" s="25"/>
    </row>
    <row r="682" spans="1:14" ht="12">
      <c r="A682" s="24">
        <v>39465</v>
      </c>
      <c r="B682" s="199"/>
      <c r="C682" s="25">
        <v>40315</v>
      </c>
      <c r="D682" s="25">
        <v>16711</v>
      </c>
      <c r="E682" s="25">
        <v>8</v>
      </c>
      <c r="F682" s="25">
        <v>4</v>
      </c>
      <c r="G682" s="25">
        <v>27289</v>
      </c>
      <c r="H682" s="25">
        <f t="shared" si="73"/>
        <v>84327</v>
      </c>
      <c r="I682" s="21">
        <f t="shared" si="68"/>
        <v>0.4780793814555243</v>
      </c>
      <c r="J682" s="21">
        <f t="shared" si="69"/>
        <v>0.19816903245698295</v>
      </c>
      <c r="K682" s="21">
        <f t="shared" si="70"/>
        <v>9.486878461228313E-05</v>
      </c>
      <c r="L682" s="21">
        <f t="shared" si="71"/>
        <v>4.7434392306141566E-05</v>
      </c>
      <c r="M682" s="21">
        <f t="shared" si="72"/>
        <v>0.32360928291057434</v>
      </c>
      <c r="N682" s="25"/>
    </row>
    <row r="683" spans="1:14" ht="12">
      <c r="A683" s="24">
        <v>39464</v>
      </c>
      <c r="B683" s="199"/>
      <c r="C683" s="25">
        <v>40393</v>
      </c>
      <c r="D683" s="25">
        <v>16716</v>
      </c>
      <c r="E683" s="25">
        <v>6</v>
      </c>
      <c r="F683" s="25">
        <v>4</v>
      </c>
      <c r="G683" s="25">
        <v>27277</v>
      </c>
      <c r="H683" s="25">
        <f t="shared" si="73"/>
        <v>84396</v>
      </c>
      <c r="I683" s="21">
        <f t="shared" si="68"/>
        <v>0.4786127304611593</v>
      </c>
      <c r="J683" s="21">
        <f t="shared" si="69"/>
        <v>0.19806625906441064</v>
      </c>
      <c r="K683" s="21">
        <f t="shared" si="70"/>
        <v>7.109341674960899E-05</v>
      </c>
      <c r="L683" s="21">
        <f t="shared" si="71"/>
        <v>4.739561116640599E-05</v>
      </c>
      <c r="M683" s="21">
        <f t="shared" si="72"/>
        <v>0.32320252144651407</v>
      </c>
      <c r="N683" s="25"/>
    </row>
    <row r="684" spans="1:14" ht="13.5" customHeight="1">
      <c r="A684" s="24">
        <v>39463</v>
      </c>
      <c r="B684" s="198" t="s">
        <v>292</v>
      </c>
      <c r="C684" s="25">
        <v>40431</v>
      </c>
      <c r="D684" s="25">
        <v>16710</v>
      </c>
      <c r="E684" s="25">
        <v>6</v>
      </c>
      <c r="F684" s="25">
        <v>4</v>
      </c>
      <c r="G684" s="25">
        <v>27306</v>
      </c>
      <c r="H684" s="25">
        <f t="shared" si="73"/>
        <v>84457</v>
      </c>
      <c r="I684" s="21">
        <f t="shared" si="68"/>
        <v>0.47871698023846454</v>
      </c>
      <c r="J684" s="21">
        <f t="shared" si="69"/>
        <v>0.19785216145494156</v>
      </c>
      <c r="K684" s="21">
        <f t="shared" si="70"/>
        <v>7.104206874504186E-05</v>
      </c>
      <c r="L684" s="21">
        <f t="shared" si="71"/>
        <v>4.736137916336124E-05</v>
      </c>
      <c r="M684" s="21">
        <f t="shared" si="72"/>
        <v>0.3233124548586855</v>
      </c>
      <c r="N684" s="25"/>
    </row>
    <row r="685" spans="1:14" ht="12">
      <c r="A685" s="24">
        <v>39462</v>
      </c>
      <c r="B685" s="199"/>
      <c r="C685" s="25">
        <v>40454</v>
      </c>
      <c r="D685" s="25">
        <v>16554</v>
      </c>
      <c r="E685" s="25">
        <v>6</v>
      </c>
      <c r="F685" s="25">
        <v>4</v>
      </c>
      <c r="G685" s="25">
        <v>27439</v>
      </c>
      <c r="H685" s="25">
        <f t="shared" si="73"/>
        <v>84457</v>
      </c>
      <c r="I685" s="21">
        <f>C684/H684</f>
        <v>0.47871698023846454</v>
      </c>
      <c r="J685" s="21">
        <f>D684/H684</f>
        <v>0.19785216145494156</v>
      </c>
      <c r="K685" s="21">
        <f t="shared" si="70"/>
        <v>7.104206874504186E-05</v>
      </c>
      <c r="L685" s="21">
        <f t="shared" si="71"/>
        <v>4.736137916336124E-05</v>
      </c>
      <c r="M685" s="21">
        <f t="shared" si="72"/>
        <v>0.32488722071586723</v>
      </c>
      <c r="N685" s="25"/>
    </row>
    <row r="686" spans="1:14" ht="12">
      <c r="A686" s="24">
        <v>39461</v>
      </c>
      <c r="B686" s="258"/>
      <c r="C686" s="25">
        <v>40571</v>
      </c>
      <c r="D686" s="25">
        <v>16052</v>
      </c>
      <c r="E686" s="25">
        <v>6</v>
      </c>
      <c r="F686" s="25">
        <v>4</v>
      </c>
      <c r="G686" s="25">
        <v>27740</v>
      </c>
      <c r="H686" s="25">
        <f t="shared" si="73"/>
        <v>84373</v>
      </c>
      <c r="I686" s="21">
        <f>C684/H684</f>
        <v>0.47871698023846454</v>
      </c>
      <c r="J686" s="21">
        <f>D684/H684</f>
        <v>0.19785216145494156</v>
      </c>
      <c r="K686" s="21">
        <f t="shared" si="70"/>
        <v>7.111279674777476E-05</v>
      </c>
      <c r="L686" s="21">
        <f t="shared" si="71"/>
        <v>4.740853116518317E-05</v>
      </c>
      <c r="M686" s="21">
        <f t="shared" si="72"/>
        <v>0.3287781636305453</v>
      </c>
      <c r="N686" s="25"/>
    </row>
    <row r="687" spans="1:14" ht="12">
      <c r="A687" s="24">
        <v>39460</v>
      </c>
      <c r="B687" s="199"/>
      <c r="C687" s="25">
        <v>40323</v>
      </c>
      <c r="D687" s="25">
        <v>15685</v>
      </c>
      <c r="E687" s="25">
        <v>6</v>
      </c>
      <c r="F687" s="25">
        <v>3</v>
      </c>
      <c r="G687" s="25">
        <v>28215</v>
      </c>
      <c r="H687" s="25">
        <f t="shared" si="73"/>
        <v>84232</v>
      </c>
      <c r="I687" s="21">
        <f aca="true" t="shared" si="74" ref="I687:I750">C687/H687</f>
        <v>0.4787135530439738</v>
      </c>
      <c r="J687" s="21">
        <f>D684/H684</f>
        <v>0.19785216145494156</v>
      </c>
      <c r="K687" s="21">
        <f t="shared" si="70"/>
        <v>7.123183588185013E-05</v>
      </c>
      <c r="L687" s="21">
        <f t="shared" si="71"/>
        <v>3.5615917940925064E-05</v>
      </c>
      <c r="M687" s="21">
        <f t="shared" si="72"/>
        <v>0.33496770823440025</v>
      </c>
      <c r="N687" s="25"/>
    </row>
    <row r="688" spans="1:14" ht="12">
      <c r="A688" s="24">
        <v>39458</v>
      </c>
      <c r="B688" s="258"/>
      <c r="C688" s="25">
        <v>39780</v>
      </c>
      <c r="D688" s="25">
        <v>15710</v>
      </c>
      <c r="E688" s="25">
        <v>6</v>
      </c>
      <c r="F688" s="25">
        <v>3</v>
      </c>
      <c r="G688" s="25">
        <v>28563</v>
      </c>
      <c r="H688" s="25">
        <f t="shared" si="73"/>
        <v>84062</v>
      </c>
      <c r="I688" s="21">
        <f t="shared" si="74"/>
        <v>0.4732221455592301</v>
      </c>
      <c r="J688" s="21">
        <f>D684/H684</f>
        <v>0.19785216145494156</v>
      </c>
      <c r="K688" s="21">
        <f t="shared" si="70"/>
        <v>7.137588922461992E-05</v>
      </c>
      <c r="L688" s="21">
        <f t="shared" si="71"/>
        <v>3.568794461230996E-05</v>
      </c>
      <c r="M688" s="21">
        <f t="shared" si="72"/>
        <v>0.33978492065380317</v>
      </c>
      <c r="N688" s="25"/>
    </row>
    <row r="689" spans="1:14" ht="12">
      <c r="A689" s="24">
        <v>39457</v>
      </c>
      <c r="B689" s="258"/>
      <c r="C689" s="25">
        <v>39082</v>
      </c>
      <c r="D689" s="25">
        <v>15793</v>
      </c>
      <c r="E689" s="25">
        <v>6</v>
      </c>
      <c r="F689" s="25">
        <v>2</v>
      </c>
      <c r="G689" s="25">
        <v>28986</v>
      </c>
      <c r="H689" s="25">
        <f t="shared" si="73"/>
        <v>83869</v>
      </c>
      <c r="I689" s="21">
        <f t="shared" si="74"/>
        <v>0.46598862511774314</v>
      </c>
      <c r="J689" s="21">
        <f>D684/H684</f>
        <v>0.19785216145494156</v>
      </c>
      <c r="K689" s="21">
        <f t="shared" si="70"/>
        <v>7.154013998020723E-05</v>
      </c>
      <c r="L689" s="21">
        <f t="shared" si="71"/>
        <v>2.384671332673574E-05</v>
      </c>
      <c r="M689" s="21">
        <f t="shared" si="72"/>
        <v>0.3456104162443811</v>
      </c>
      <c r="N689" s="25"/>
    </row>
    <row r="690" spans="1:14" ht="12">
      <c r="A690" s="24">
        <v>39456</v>
      </c>
      <c r="B690" s="258"/>
      <c r="C690" s="25">
        <v>38190</v>
      </c>
      <c r="D690" s="25">
        <v>15884</v>
      </c>
      <c r="E690" s="25">
        <v>4</v>
      </c>
      <c r="F690" s="25">
        <v>2</v>
      </c>
      <c r="G690" s="25">
        <v>29572</v>
      </c>
      <c r="H690" s="25">
        <f t="shared" si="73"/>
        <v>83652</v>
      </c>
      <c r="I690" s="21">
        <f t="shared" si="74"/>
        <v>0.45653421316884235</v>
      </c>
      <c r="J690" s="21">
        <f>D684/H684</f>
        <v>0.19785216145494156</v>
      </c>
      <c r="K690" s="21">
        <f t="shared" si="70"/>
        <v>4.781714722899632E-05</v>
      </c>
      <c r="L690" s="21">
        <f t="shared" si="71"/>
        <v>2.390857361449816E-05</v>
      </c>
      <c r="M690" s="21">
        <f t="shared" si="72"/>
        <v>0.3535121694639698</v>
      </c>
      <c r="N690" s="25"/>
    </row>
    <row r="691" spans="1:14" ht="12">
      <c r="A691" s="24">
        <v>39455</v>
      </c>
      <c r="B691" s="199"/>
      <c r="C691" s="25">
        <v>37518</v>
      </c>
      <c r="D691" s="25">
        <v>15951</v>
      </c>
      <c r="E691" s="25">
        <v>4</v>
      </c>
      <c r="F691" s="25">
        <v>2</v>
      </c>
      <c r="G691" s="25">
        <v>30048</v>
      </c>
      <c r="H691" s="25">
        <f t="shared" si="73"/>
        <v>83523</v>
      </c>
      <c r="I691" s="21">
        <f t="shared" si="74"/>
        <v>0.44919363528608885</v>
      </c>
      <c r="J691" s="21">
        <f>D684/H684</f>
        <v>0.19785216145494156</v>
      </c>
      <c r="K691" s="21">
        <f t="shared" si="70"/>
        <v>4.789100008380925E-05</v>
      </c>
      <c r="L691" s="21">
        <f t="shared" si="71"/>
        <v>2.3945500041904624E-05</v>
      </c>
      <c r="M691" s="21">
        <f t="shared" si="72"/>
        <v>0.35975719262957506</v>
      </c>
      <c r="N691" s="25"/>
    </row>
    <row r="692" spans="1:14" ht="12">
      <c r="A692" s="24">
        <v>39451</v>
      </c>
      <c r="B692" s="199" t="s">
        <v>291</v>
      </c>
      <c r="C692" s="25">
        <v>36293</v>
      </c>
      <c r="D692" s="25">
        <v>16080</v>
      </c>
      <c r="E692" s="25">
        <v>2</v>
      </c>
      <c r="F692" s="25"/>
      <c r="G692" s="25">
        <v>30887</v>
      </c>
      <c r="H692" s="25">
        <f t="shared" si="73"/>
        <v>83262</v>
      </c>
      <c r="I692" s="21">
        <f t="shared" si="74"/>
        <v>0.43588912108765104</v>
      </c>
      <c r="J692" s="21">
        <f aca="true" t="shared" si="75" ref="J692:J755">D692/H692</f>
        <v>0.193125315269871</v>
      </c>
      <c r="K692" s="21">
        <f t="shared" si="70"/>
        <v>2.4020561600730225E-05</v>
      </c>
      <c r="L692" s="21">
        <f t="shared" si="71"/>
        <v>0</v>
      </c>
      <c r="M692" s="21">
        <f t="shared" si="72"/>
        <v>0.37096154308087725</v>
      </c>
      <c r="N692" s="25"/>
    </row>
    <row r="693" spans="1:14" ht="12">
      <c r="A693" s="24">
        <v>39449</v>
      </c>
      <c r="B693" s="199" t="s">
        <v>289</v>
      </c>
      <c r="C693" s="25">
        <v>36193</v>
      </c>
      <c r="D693" s="25">
        <v>16092</v>
      </c>
      <c r="E693" s="25">
        <v>1</v>
      </c>
      <c r="F693" s="25"/>
      <c r="G693" s="25">
        <v>30920</v>
      </c>
      <c r="H693" s="25">
        <f t="shared" si="73"/>
        <v>83206</v>
      </c>
      <c r="I693" s="21">
        <f t="shared" si="74"/>
        <v>0.43498065043386297</v>
      </c>
      <c r="J693" s="21">
        <f t="shared" si="75"/>
        <v>0.19339951445809198</v>
      </c>
      <c r="K693" s="21">
        <f t="shared" si="70"/>
        <v>1.2018364060284114E-05</v>
      </c>
      <c r="L693" s="21">
        <f t="shared" si="71"/>
        <v>0</v>
      </c>
      <c r="M693" s="21">
        <f t="shared" si="72"/>
        <v>0.3716078167439848</v>
      </c>
      <c r="N693" s="25"/>
    </row>
    <row r="694" spans="1:15" ht="12">
      <c r="A694" s="24">
        <v>39442</v>
      </c>
      <c r="B694" s="199"/>
      <c r="C694" s="25">
        <v>36174</v>
      </c>
      <c r="D694" s="25">
        <v>16071</v>
      </c>
      <c r="E694" s="25"/>
      <c r="F694" s="25"/>
      <c r="G694" s="25">
        <v>30907</v>
      </c>
      <c r="H694" s="25">
        <v>83152</v>
      </c>
      <c r="I694" s="21">
        <f t="shared" si="74"/>
        <v>0.4350346353665576</v>
      </c>
      <c r="J694" s="21">
        <f t="shared" si="75"/>
        <v>0.19327256109293822</v>
      </c>
      <c r="K694" s="41"/>
      <c r="L694" s="41"/>
      <c r="M694" s="21">
        <f t="shared" si="72"/>
        <v>0.37169280354050416</v>
      </c>
      <c r="N694" s="25"/>
      <c r="O694" s="41"/>
    </row>
    <row r="695" spans="1:15" ht="12">
      <c r="A695" s="24">
        <v>39436</v>
      </c>
      <c r="B695" s="199"/>
      <c r="C695" s="25">
        <v>36127</v>
      </c>
      <c r="D695" s="25">
        <v>16067</v>
      </c>
      <c r="E695" s="25"/>
      <c r="F695" s="25"/>
      <c r="G695" s="25">
        <v>30916</v>
      </c>
      <c r="H695" s="25">
        <v>83110</v>
      </c>
      <c r="I695" s="21">
        <f t="shared" si="74"/>
        <v>0.43468896643003246</v>
      </c>
      <c r="J695" s="21">
        <f t="shared" si="75"/>
        <v>0.1933221032366743</v>
      </c>
      <c r="K695" s="41"/>
      <c r="L695" s="41"/>
      <c r="M695" s="21">
        <f t="shared" si="72"/>
        <v>0.3719889303332932</v>
      </c>
      <c r="N695" s="25"/>
      <c r="O695" s="41"/>
    </row>
    <row r="696" spans="1:15" ht="12">
      <c r="A696" s="24">
        <v>39435</v>
      </c>
      <c r="B696" s="199"/>
      <c r="C696" s="25">
        <v>36115</v>
      </c>
      <c r="D696" s="25">
        <v>16069</v>
      </c>
      <c r="E696" s="25"/>
      <c r="F696" s="25"/>
      <c r="G696" s="25">
        <v>30907</v>
      </c>
      <c r="H696" s="25">
        <v>83091</v>
      </c>
      <c r="I696" s="21">
        <f t="shared" si="74"/>
        <v>0.43464394459087025</v>
      </c>
      <c r="J696" s="21">
        <f t="shared" si="75"/>
        <v>0.19339037922277985</v>
      </c>
      <c r="K696" s="41"/>
      <c r="L696" s="41"/>
      <c r="M696" s="21">
        <f t="shared" si="72"/>
        <v>0.3719656761863499</v>
      </c>
      <c r="N696" s="25"/>
      <c r="O696" s="41"/>
    </row>
    <row r="697" spans="1:15" ht="12">
      <c r="A697" s="24">
        <v>39433</v>
      </c>
      <c r="B697" s="199"/>
      <c r="C697" s="25">
        <v>36085</v>
      </c>
      <c r="D697" s="25">
        <v>16067</v>
      </c>
      <c r="E697" s="25"/>
      <c r="F697" s="25"/>
      <c r="G697" s="25">
        <v>30912</v>
      </c>
      <c r="H697" s="25">
        <v>83064</v>
      </c>
      <c r="I697" s="21">
        <f t="shared" si="74"/>
        <v>0.4344240585572571</v>
      </c>
      <c r="J697" s="21">
        <f t="shared" si="75"/>
        <v>0.19342916305499375</v>
      </c>
      <c r="K697" s="41"/>
      <c r="L697" s="41"/>
      <c r="M697" s="21">
        <f t="shared" si="72"/>
        <v>0.37214677838774923</v>
      </c>
      <c r="N697" s="25"/>
      <c r="O697" s="41"/>
    </row>
    <row r="698" spans="1:15" ht="12">
      <c r="A698" s="24">
        <v>39428</v>
      </c>
      <c r="B698" s="199"/>
      <c r="C698" s="25">
        <v>36066</v>
      </c>
      <c r="D698" s="25">
        <v>16055</v>
      </c>
      <c r="E698" s="25"/>
      <c r="F698" s="25"/>
      <c r="G698" s="25">
        <v>30904</v>
      </c>
      <c r="H698" s="25">
        <v>83025</v>
      </c>
      <c r="I698" s="21">
        <f t="shared" si="74"/>
        <v>0.4343992773261066</v>
      </c>
      <c r="J698" s="21">
        <f t="shared" si="75"/>
        <v>0.19337548931044865</v>
      </c>
      <c r="K698" s="41"/>
      <c r="L698" s="41"/>
      <c r="M698" s="21">
        <f aca="true" t="shared" si="76" ref="M698:M761">G698/H698</f>
        <v>0.37222523336344476</v>
      </c>
      <c r="N698" s="25"/>
      <c r="O698" s="41"/>
    </row>
    <row r="699" spans="1:15" ht="12">
      <c r="A699" s="24">
        <v>39423</v>
      </c>
      <c r="B699" s="199"/>
      <c r="C699" s="25">
        <v>36035</v>
      </c>
      <c r="D699" s="25">
        <v>16028</v>
      </c>
      <c r="E699" s="25"/>
      <c r="F699" s="25"/>
      <c r="G699" s="25">
        <v>30914</v>
      </c>
      <c r="H699" s="25">
        <v>82977</v>
      </c>
      <c r="I699" s="21">
        <f t="shared" si="74"/>
        <v>0.43427696831652146</v>
      </c>
      <c r="J699" s="21">
        <f t="shared" si="75"/>
        <v>0.19316196054328308</v>
      </c>
      <c r="K699" s="41"/>
      <c r="L699" s="41"/>
      <c r="M699" s="21">
        <f t="shared" si="76"/>
        <v>0.3725610711401955</v>
      </c>
      <c r="N699" s="25"/>
      <c r="O699" s="41"/>
    </row>
    <row r="700" spans="1:14" ht="12">
      <c r="A700" s="24">
        <v>39416</v>
      </c>
      <c r="B700" s="199"/>
      <c r="C700" s="25">
        <v>35951</v>
      </c>
      <c r="D700" s="25">
        <v>15984</v>
      </c>
      <c r="E700" s="25"/>
      <c r="F700" s="25"/>
      <c r="G700" s="25">
        <v>30844</v>
      </c>
      <c r="H700" s="25">
        <v>82779</v>
      </c>
      <c r="I700" s="21">
        <f t="shared" si="74"/>
        <v>0.43430097005279117</v>
      </c>
      <c r="J700" s="21">
        <f t="shared" si="75"/>
        <v>0.1930924509839452</v>
      </c>
      <c r="M700" s="21">
        <f t="shared" si="76"/>
        <v>0.37260657896326366</v>
      </c>
      <c r="N700" s="25"/>
    </row>
    <row r="701" spans="1:14" ht="12">
      <c r="A701" s="24">
        <v>39407</v>
      </c>
      <c r="B701" s="199" t="s">
        <v>211</v>
      </c>
      <c r="C701" s="25">
        <v>35917</v>
      </c>
      <c r="D701" s="25">
        <v>15979</v>
      </c>
      <c r="E701" s="25"/>
      <c r="F701" s="25"/>
      <c r="G701" s="25">
        <v>30816</v>
      </c>
      <c r="H701" s="25">
        <v>82712</v>
      </c>
      <c r="I701" s="21">
        <f t="shared" si="74"/>
        <v>0.43424170616113744</v>
      </c>
      <c r="J701" s="21">
        <f t="shared" si="75"/>
        <v>0.19318841280588064</v>
      </c>
      <c r="M701" s="21">
        <f t="shared" si="76"/>
        <v>0.3725698810329819</v>
      </c>
      <c r="N701" s="25"/>
    </row>
    <row r="702" spans="1:14" ht="12">
      <c r="A702" s="24">
        <v>39385</v>
      </c>
      <c r="B702" s="199" t="s">
        <v>210</v>
      </c>
      <c r="C702" s="25">
        <v>35748</v>
      </c>
      <c r="D702" s="25">
        <v>15893</v>
      </c>
      <c r="E702" s="25"/>
      <c r="F702" s="25"/>
      <c r="G702" s="25">
        <v>30695</v>
      </c>
      <c r="H702" s="25">
        <v>82336</v>
      </c>
      <c r="I702" s="21">
        <f t="shared" si="74"/>
        <v>0.4341721725612126</v>
      </c>
      <c r="J702" s="21">
        <f t="shared" si="75"/>
        <v>0.19302613680528566</v>
      </c>
      <c r="M702" s="21">
        <f t="shared" si="76"/>
        <v>0.37280169063350177</v>
      </c>
      <c r="N702" s="25"/>
    </row>
    <row r="703" spans="1:14" ht="12">
      <c r="A703" s="24">
        <v>39382</v>
      </c>
      <c r="B703" s="199"/>
      <c r="C703" s="25">
        <v>35741</v>
      </c>
      <c r="D703" s="25">
        <v>15889</v>
      </c>
      <c r="E703" s="25"/>
      <c r="F703" s="25"/>
      <c r="G703" s="25">
        <v>30682</v>
      </c>
      <c r="H703" s="25">
        <v>82312</v>
      </c>
      <c r="I703" s="21">
        <f t="shared" si="74"/>
        <v>0.43421372339391584</v>
      </c>
      <c r="J703" s="21">
        <f t="shared" si="75"/>
        <v>0.19303382252891438</v>
      </c>
      <c r="M703" s="21">
        <f t="shared" si="76"/>
        <v>0.3727524540771698</v>
      </c>
      <c r="N703" s="25"/>
    </row>
    <row r="704" spans="1:14" ht="12">
      <c r="A704" s="24">
        <v>39381</v>
      </c>
      <c r="B704" s="199"/>
      <c r="C704" s="25">
        <v>35657</v>
      </c>
      <c r="D704" s="25">
        <v>15861</v>
      </c>
      <c r="E704" s="25"/>
      <c r="F704" s="25"/>
      <c r="G704" s="25">
        <v>30577</v>
      </c>
      <c r="H704" s="25">
        <v>82095</v>
      </c>
      <c r="I704" s="21">
        <f t="shared" si="74"/>
        <v>0.4343382666423046</v>
      </c>
      <c r="J704" s="21">
        <f t="shared" si="75"/>
        <v>0.19320299652841222</v>
      </c>
      <c r="M704" s="21">
        <f t="shared" si="76"/>
        <v>0.37245873682928315</v>
      </c>
      <c r="N704" s="25"/>
    </row>
    <row r="705" spans="1:14" ht="12">
      <c r="A705" s="24">
        <v>39379</v>
      </c>
      <c r="B705" s="199"/>
      <c r="C705" s="25">
        <v>35437</v>
      </c>
      <c r="D705" s="25">
        <v>15754</v>
      </c>
      <c r="E705" s="25"/>
      <c r="F705" s="25"/>
      <c r="G705" s="25">
        <v>30276</v>
      </c>
      <c r="H705" s="25">
        <v>81467</v>
      </c>
      <c r="I705" s="21">
        <f t="shared" si="74"/>
        <v>0.4349859452293567</v>
      </c>
      <c r="J705" s="21">
        <f t="shared" si="75"/>
        <v>0.19337891416156236</v>
      </c>
      <c r="M705" s="21">
        <f t="shared" si="76"/>
        <v>0.371635140609081</v>
      </c>
      <c r="N705" s="25"/>
    </row>
    <row r="706" spans="1:14" ht="12">
      <c r="A706" s="24">
        <v>39374</v>
      </c>
      <c r="B706" s="199"/>
      <c r="C706" s="25">
        <v>34871</v>
      </c>
      <c r="D706" s="25">
        <v>15435</v>
      </c>
      <c r="E706" s="25"/>
      <c r="F706" s="25"/>
      <c r="G706" s="25">
        <v>29309</v>
      </c>
      <c r="H706" s="25">
        <v>79615</v>
      </c>
      <c r="I706" s="21">
        <f t="shared" si="74"/>
        <v>0.4379953526345538</v>
      </c>
      <c r="J706" s="21">
        <f t="shared" si="75"/>
        <v>0.19387050178986373</v>
      </c>
      <c r="M706" s="21">
        <f t="shared" si="76"/>
        <v>0.3681341455755825</v>
      </c>
      <c r="N706" s="25"/>
    </row>
    <row r="707" spans="1:14" ht="12">
      <c r="A707" s="24">
        <v>39372</v>
      </c>
      <c r="B707" s="199"/>
      <c r="C707" s="25">
        <v>34645</v>
      </c>
      <c r="D707" s="25">
        <v>15253</v>
      </c>
      <c r="E707" s="25"/>
      <c r="F707" s="25"/>
      <c r="G707" s="25">
        <v>28751</v>
      </c>
      <c r="H707" s="25">
        <v>78649</v>
      </c>
      <c r="I707" s="21">
        <f t="shared" si="74"/>
        <v>0.4405014685501405</v>
      </c>
      <c r="J707" s="21">
        <f t="shared" si="75"/>
        <v>0.1939376215845084</v>
      </c>
      <c r="M707" s="21">
        <f t="shared" si="76"/>
        <v>0.3655609098653511</v>
      </c>
      <c r="N707" s="25"/>
    </row>
    <row r="708" spans="1:14" ht="12">
      <c r="A708" s="24">
        <v>39366</v>
      </c>
      <c r="B708" s="199"/>
      <c r="C708" s="25">
        <v>34423</v>
      </c>
      <c r="D708" s="25">
        <v>15090</v>
      </c>
      <c r="E708" s="25"/>
      <c r="F708" s="25"/>
      <c r="G708" s="25">
        <v>28279</v>
      </c>
      <c r="H708" s="25">
        <v>77792</v>
      </c>
      <c r="I708" s="21">
        <f t="shared" si="74"/>
        <v>0.4425005141916907</v>
      </c>
      <c r="J708" s="21">
        <f t="shared" si="75"/>
        <v>0.1939788153023447</v>
      </c>
      <c r="M708" s="21">
        <f t="shared" si="76"/>
        <v>0.36352067050596465</v>
      </c>
      <c r="N708" s="25"/>
    </row>
    <row r="709" spans="1:14" ht="12">
      <c r="A709" s="24">
        <v>39356</v>
      </c>
      <c r="B709" s="199" t="s">
        <v>318</v>
      </c>
      <c r="C709" s="25">
        <v>34311</v>
      </c>
      <c r="D709" s="25">
        <v>15030</v>
      </c>
      <c r="E709" s="25"/>
      <c r="F709" s="25"/>
      <c r="G709" s="25">
        <v>28107</v>
      </c>
      <c r="H709" s="25">
        <v>77448</v>
      </c>
      <c r="I709" s="21">
        <f t="shared" si="74"/>
        <v>0.4430198326619151</v>
      </c>
      <c r="J709" s="21">
        <f t="shared" si="75"/>
        <v>0.19406569569259374</v>
      </c>
      <c r="M709" s="21">
        <f t="shared" si="76"/>
        <v>0.3629144716454912</v>
      </c>
      <c r="N709" s="25"/>
    </row>
    <row r="710" spans="1:14" ht="12">
      <c r="A710" s="24">
        <v>39352</v>
      </c>
      <c r="B710" s="199"/>
      <c r="C710" s="25">
        <v>34287</v>
      </c>
      <c r="D710" s="25">
        <v>15018</v>
      </c>
      <c r="E710" s="25"/>
      <c r="F710" s="25"/>
      <c r="G710" s="25">
        <v>28103</v>
      </c>
      <c r="H710" s="25">
        <v>77408</v>
      </c>
      <c r="I710" s="21">
        <f t="shared" si="74"/>
        <v>0.44293871434477056</v>
      </c>
      <c r="J710" s="21">
        <f t="shared" si="75"/>
        <v>0.19401095494005788</v>
      </c>
      <c r="M710" s="21">
        <f t="shared" si="76"/>
        <v>0.36305033071517157</v>
      </c>
      <c r="N710" s="25"/>
    </row>
    <row r="711" spans="1:14" ht="12">
      <c r="A711" s="24">
        <v>39342</v>
      </c>
      <c r="B711" s="199"/>
      <c r="C711" s="25">
        <v>34230</v>
      </c>
      <c r="D711" s="25">
        <v>14993</v>
      </c>
      <c r="E711" s="25"/>
      <c r="F711" s="25"/>
      <c r="G711" s="25">
        <v>28056</v>
      </c>
      <c r="H711" s="25">
        <v>77279</v>
      </c>
      <c r="I711" s="21">
        <f t="shared" si="74"/>
        <v>0.4429405142406087</v>
      </c>
      <c r="J711" s="21">
        <f t="shared" si="75"/>
        <v>0.19401130967015617</v>
      </c>
      <c r="M711" s="21">
        <f t="shared" si="76"/>
        <v>0.3630481760892351</v>
      </c>
      <c r="N711" s="25"/>
    </row>
    <row r="712" spans="1:14" ht="12">
      <c r="A712" s="24">
        <v>39329</v>
      </c>
      <c r="B712" s="199" t="s">
        <v>301</v>
      </c>
      <c r="C712" s="25">
        <v>34153</v>
      </c>
      <c r="D712" s="25">
        <v>14980</v>
      </c>
      <c r="E712" s="25"/>
      <c r="F712" s="25"/>
      <c r="G712" s="25">
        <v>27975</v>
      </c>
      <c r="H712" s="25">
        <v>77108</v>
      </c>
      <c r="I712" s="21">
        <f t="shared" si="74"/>
        <v>0.4429242101986824</v>
      </c>
      <c r="J712" s="21">
        <f t="shared" si="75"/>
        <v>0.19427296778544378</v>
      </c>
      <c r="M712" s="21">
        <f t="shared" si="76"/>
        <v>0.3628028220158738</v>
      </c>
      <c r="N712" s="25"/>
    </row>
    <row r="713" spans="1:14" ht="12">
      <c r="A713" s="24">
        <v>39324</v>
      </c>
      <c r="B713" s="199"/>
      <c r="C713" s="25">
        <v>34128</v>
      </c>
      <c r="D713" s="25">
        <v>14969</v>
      </c>
      <c r="E713" s="25"/>
      <c r="F713" s="25"/>
      <c r="G713" s="25">
        <v>27969</v>
      </c>
      <c r="H713" s="25">
        <v>77066</v>
      </c>
      <c r="I713" s="21">
        <f t="shared" si="74"/>
        <v>0.442841201048452</v>
      </c>
      <c r="J713" s="21">
        <f t="shared" si="75"/>
        <v>0.19423610930890406</v>
      </c>
      <c r="M713" s="21">
        <f t="shared" si="76"/>
        <v>0.36292268964264396</v>
      </c>
      <c r="N713" s="25"/>
    </row>
    <row r="714" spans="1:14" ht="12">
      <c r="A714" s="24">
        <v>39317</v>
      </c>
      <c r="B714" s="199"/>
      <c r="C714" s="25">
        <v>34091</v>
      </c>
      <c r="D714" s="25">
        <v>14960</v>
      </c>
      <c r="E714" s="25"/>
      <c r="F714" s="25"/>
      <c r="G714" s="25">
        <v>27943</v>
      </c>
      <c r="H714" s="25">
        <v>76994</v>
      </c>
      <c r="I714" s="21">
        <f t="shared" si="74"/>
        <v>0.4427747616697405</v>
      </c>
      <c r="J714" s="21">
        <f t="shared" si="75"/>
        <v>0.19430085461204769</v>
      </c>
      <c r="M714" s="21">
        <f t="shared" si="76"/>
        <v>0.3629243837182118</v>
      </c>
      <c r="N714" s="25"/>
    </row>
    <row r="715" spans="1:14" ht="12">
      <c r="A715" s="24">
        <v>39310</v>
      </c>
      <c r="B715" s="199"/>
      <c r="C715" s="25">
        <v>34048</v>
      </c>
      <c r="D715" s="25">
        <v>14937</v>
      </c>
      <c r="E715" s="25"/>
      <c r="F715" s="25"/>
      <c r="G715" s="25">
        <v>27900</v>
      </c>
      <c r="H715" s="25">
        <v>76885</v>
      </c>
      <c r="I715" s="21">
        <f t="shared" si="74"/>
        <v>0.44284320738765687</v>
      </c>
      <c r="J715" s="21">
        <f t="shared" si="75"/>
        <v>0.1942771671977629</v>
      </c>
      <c r="M715" s="21">
        <f t="shared" si="76"/>
        <v>0.36287962541458024</v>
      </c>
      <c r="N715" s="25"/>
    </row>
    <row r="716" spans="1:14" ht="12">
      <c r="A716" s="24">
        <v>39303</v>
      </c>
      <c r="B716" s="199"/>
      <c r="C716" s="25">
        <v>34019</v>
      </c>
      <c r="D716" s="25">
        <v>14935</v>
      </c>
      <c r="E716" s="25"/>
      <c r="F716" s="25"/>
      <c r="G716" s="25">
        <v>27867</v>
      </c>
      <c r="H716" s="25">
        <v>76821</v>
      </c>
      <c r="I716" s="21">
        <f t="shared" si="74"/>
        <v>0.44283464156936253</v>
      </c>
      <c r="J716" s="21">
        <f t="shared" si="75"/>
        <v>0.19441298603246507</v>
      </c>
      <c r="M716" s="21">
        <f t="shared" si="76"/>
        <v>0.3627523723981724</v>
      </c>
      <c r="N716" s="25"/>
    </row>
    <row r="717" spans="1:14" ht="12">
      <c r="A717" s="24">
        <v>39296</v>
      </c>
      <c r="B717" s="199"/>
      <c r="C717" s="25">
        <v>33992</v>
      </c>
      <c r="D717" s="25">
        <v>14921</v>
      </c>
      <c r="E717" s="25"/>
      <c r="F717" s="25"/>
      <c r="G717" s="25">
        <v>27821</v>
      </c>
      <c r="H717" s="25">
        <v>76734</v>
      </c>
      <c r="I717" s="21">
        <f t="shared" si="74"/>
        <v>0.44298485677796023</v>
      </c>
      <c r="J717" s="21">
        <f t="shared" si="75"/>
        <v>0.19445096046081267</v>
      </c>
      <c r="M717" s="21">
        <f t="shared" si="76"/>
        <v>0.3625641827612271</v>
      </c>
      <c r="N717" s="25"/>
    </row>
    <row r="718" spans="1:14" ht="12">
      <c r="A718" s="24">
        <v>39283</v>
      </c>
      <c r="B718" s="199"/>
      <c r="C718" s="25">
        <v>33931</v>
      </c>
      <c r="D718" s="25">
        <v>14905</v>
      </c>
      <c r="E718" s="25"/>
      <c r="F718" s="25"/>
      <c r="G718" s="25">
        <v>27794</v>
      </c>
      <c r="H718" s="25">
        <v>76630</v>
      </c>
      <c r="I718" s="21">
        <f t="shared" si="74"/>
        <v>0.4427900300143547</v>
      </c>
      <c r="J718" s="21">
        <f t="shared" si="75"/>
        <v>0.19450606811953544</v>
      </c>
      <c r="M718" s="21">
        <f t="shared" si="76"/>
        <v>0.3627039018661099</v>
      </c>
      <c r="N718" s="25"/>
    </row>
    <row r="719" spans="1:14" ht="12">
      <c r="A719" s="24">
        <v>39281</v>
      </c>
      <c r="B719" s="199"/>
      <c r="C719" s="25">
        <v>33913</v>
      </c>
      <c r="D719" s="25">
        <v>14897</v>
      </c>
      <c r="E719" s="25"/>
      <c r="F719" s="25"/>
      <c r="G719" s="25">
        <v>27760</v>
      </c>
      <c r="H719" s="25">
        <v>76570</v>
      </c>
      <c r="I719" s="21">
        <f t="shared" si="74"/>
        <v>0.4429019198119368</v>
      </c>
      <c r="J719" s="21">
        <f t="shared" si="75"/>
        <v>0.19455400287318794</v>
      </c>
      <c r="M719" s="21">
        <f t="shared" si="76"/>
        <v>0.36254407731487526</v>
      </c>
      <c r="N719" s="25"/>
    </row>
    <row r="720" spans="1:14" ht="12">
      <c r="A720" s="24">
        <v>39275</v>
      </c>
      <c r="B720" s="199"/>
      <c r="C720" s="25">
        <v>33928</v>
      </c>
      <c r="D720" s="25">
        <v>14892</v>
      </c>
      <c r="E720" s="25"/>
      <c r="F720" s="25"/>
      <c r="G720" s="25">
        <v>27766</v>
      </c>
      <c r="H720" s="25">
        <v>76586</v>
      </c>
      <c r="I720" s="21">
        <f t="shared" si="74"/>
        <v>0.4430052490011229</v>
      </c>
      <c r="J720" s="21">
        <f t="shared" si="75"/>
        <v>0.1944480714490899</v>
      </c>
      <c r="M720" s="21">
        <f t="shared" si="76"/>
        <v>0.36254667954978714</v>
      </c>
      <c r="N720" s="25"/>
    </row>
    <row r="721" spans="1:14" ht="12">
      <c r="A721" s="24">
        <v>39272</v>
      </c>
      <c r="B721" s="199"/>
      <c r="C721" s="25">
        <v>33927</v>
      </c>
      <c r="D721" s="25">
        <v>14906</v>
      </c>
      <c r="E721" s="25"/>
      <c r="F721" s="25"/>
      <c r="G721" s="25">
        <v>27759</v>
      </c>
      <c r="H721" s="25">
        <v>76592</v>
      </c>
      <c r="I721" s="21">
        <f t="shared" si="74"/>
        <v>0.44295748903279714</v>
      </c>
      <c r="J721" s="21">
        <f t="shared" si="75"/>
        <v>0.19461562565280968</v>
      </c>
      <c r="M721" s="21">
        <f t="shared" si="76"/>
        <v>0.36242688531439315</v>
      </c>
      <c r="N721" s="25"/>
    </row>
    <row r="722" spans="1:14" ht="12">
      <c r="A722" s="24">
        <v>39268</v>
      </c>
      <c r="B722" s="258" t="s">
        <v>257</v>
      </c>
      <c r="C722" s="25">
        <v>33926</v>
      </c>
      <c r="D722" s="25">
        <v>14921</v>
      </c>
      <c r="E722" s="25"/>
      <c r="F722" s="25"/>
      <c r="G722" s="25">
        <v>27775</v>
      </c>
      <c r="H722" s="25">
        <v>76622</v>
      </c>
      <c r="I722" s="21">
        <f t="shared" si="74"/>
        <v>0.4427710057163739</v>
      </c>
      <c r="J722" s="21">
        <f t="shared" si="75"/>
        <v>0.1947351935475451</v>
      </c>
      <c r="M722" s="21">
        <f t="shared" si="76"/>
        <v>0.362493800736081</v>
      </c>
      <c r="N722" s="25"/>
    </row>
    <row r="723" spans="1:14" ht="12">
      <c r="A723" s="24">
        <v>39260</v>
      </c>
      <c r="B723" s="199"/>
      <c r="C723" s="25">
        <v>34138</v>
      </c>
      <c r="D723" s="25">
        <v>15019</v>
      </c>
      <c r="E723" s="25"/>
      <c r="F723" s="25"/>
      <c r="G723" s="25">
        <v>28033</v>
      </c>
      <c r="H723" s="25">
        <v>77190</v>
      </c>
      <c r="I723" s="21">
        <f t="shared" si="74"/>
        <v>0.4422593600207281</v>
      </c>
      <c r="J723" s="21">
        <f t="shared" si="75"/>
        <v>0.19457183573001685</v>
      </c>
      <c r="M723" s="21">
        <f t="shared" si="76"/>
        <v>0.3631688042492551</v>
      </c>
      <c r="N723" s="25"/>
    </row>
    <row r="724" spans="1:14" ht="12">
      <c r="A724" s="24">
        <v>39258</v>
      </c>
      <c r="B724" s="199"/>
      <c r="C724" s="25">
        <v>34153</v>
      </c>
      <c r="D724" s="25">
        <v>15027</v>
      </c>
      <c r="E724" s="25"/>
      <c r="F724" s="25"/>
      <c r="G724" s="25">
        <v>28045</v>
      </c>
      <c r="H724" s="25">
        <v>77225</v>
      </c>
      <c r="I724" s="21">
        <f t="shared" si="74"/>
        <v>0.442253156361282</v>
      </c>
      <c r="J724" s="21">
        <f t="shared" si="75"/>
        <v>0.19458724506312722</v>
      </c>
      <c r="M724" s="21">
        <f t="shared" si="76"/>
        <v>0.3631595985755908</v>
      </c>
      <c r="N724" s="25"/>
    </row>
    <row r="725" spans="1:14" ht="12">
      <c r="A725" s="24">
        <v>39251</v>
      </c>
      <c r="B725" s="199"/>
      <c r="C725" s="25">
        <v>34175</v>
      </c>
      <c r="D725" s="25">
        <v>15042</v>
      </c>
      <c r="E725" s="25"/>
      <c r="F725" s="25"/>
      <c r="G725" s="25">
        <v>28058</v>
      </c>
      <c r="H725" s="25">
        <v>77275</v>
      </c>
      <c r="I725" s="21">
        <f t="shared" si="74"/>
        <v>0.4422516984794565</v>
      </c>
      <c r="J725" s="21">
        <f t="shared" si="75"/>
        <v>0.19465545131025558</v>
      </c>
      <c r="M725" s="21">
        <f t="shared" si="76"/>
        <v>0.3630928502102879</v>
      </c>
      <c r="N725" s="25"/>
    </row>
    <row r="726" spans="1:14" ht="12">
      <c r="A726" s="24">
        <v>39247</v>
      </c>
      <c r="B726" s="199"/>
      <c r="C726" s="25">
        <v>34168</v>
      </c>
      <c r="D726" s="25">
        <v>15033</v>
      </c>
      <c r="E726" s="25"/>
      <c r="F726" s="25"/>
      <c r="G726" s="25">
        <v>28039</v>
      </c>
      <c r="H726" s="25">
        <v>77240</v>
      </c>
      <c r="I726" s="21">
        <f t="shared" si="74"/>
        <v>0.44236147074054893</v>
      </c>
      <c r="J726" s="21">
        <f t="shared" si="75"/>
        <v>0.19462713619886068</v>
      </c>
      <c r="M726" s="21">
        <f t="shared" si="76"/>
        <v>0.3630113930605904</v>
      </c>
      <c r="N726" s="25"/>
    </row>
    <row r="727" spans="1:14" ht="12">
      <c r="A727" s="24">
        <v>39244</v>
      </c>
      <c r="B727" s="199" t="s">
        <v>125</v>
      </c>
      <c r="C727" s="25">
        <v>34134</v>
      </c>
      <c r="D727" s="25">
        <v>15015</v>
      </c>
      <c r="E727" s="25"/>
      <c r="F727" s="25"/>
      <c r="G727" s="25">
        <v>28008</v>
      </c>
      <c r="H727" s="25">
        <v>77157</v>
      </c>
      <c r="I727" s="21">
        <f t="shared" si="74"/>
        <v>0.44239667172129554</v>
      </c>
      <c r="J727" s="21">
        <f t="shared" si="75"/>
        <v>0.19460321163342276</v>
      </c>
      <c r="M727" s="21">
        <f t="shared" si="76"/>
        <v>0.3630001166452817</v>
      </c>
      <c r="N727" s="25"/>
    </row>
    <row r="728" spans="1:14" ht="12">
      <c r="A728" s="24">
        <v>39240</v>
      </c>
      <c r="B728" s="199"/>
      <c r="C728" s="25">
        <v>34131</v>
      </c>
      <c r="D728" s="25">
        <v>15008</v>
      </c>
      <c r="E728" s="25"/>
      <c r="F728" s="25"/>
      <c r="G728" s="25">
        <v>27998</v>
      </c>
      <c r="H728" s="25">
        <v>77137</v>
      </c>
      <c r="I728" s="21">
        <f t="shared" si="74"/>
        <v>0.442472484021935</v>
      </c>
      <c r="J728" s="21">
        <f t="shared" si="75"/>
        <v>0.19456292051803933</v>
      </c>
      <c r="M728" s="21">
        <f t="shared" si="76"/>
        <v>0.3629645954600257</v>
      </c>
      <c r="N728" s="25"/>
    </row>
    <row r="729" spans="1:14" ht="12">
      <c r="A729" s="24">
        <v>39237</v>
      </c>
      <c r="B729" s="199" t="s">
        <v>82</v>
      </c>
      <c r="C729" s="25">
        <v>34125</v>
      </c>
      <c r="D729" s="25">
        <v>15009</v>
      </c>
      <c r="E729" s="25"/>
      <c r="F729" s="25"/>
      <c r="G729" s="25">
        <v>27994</v>
      </c>
      <c r="H729" s="25">
        <v>77128</v>
      </c>
      <c r="I729" s="21">
        <f t="shared" si="74"/>
        <v>0.4424463229955399</v>
      </c>
      <c r="J729" s="21">
        <f t="shared" si="75"/>
        <v>0.1945985893579504</v>
      </c>
      <c r="M729" s="21">
        <f t="shared" si="76"/>
        <v>0.3629550876465097</v>
      </c>
      <c r="N729" s="25"/>
    </row>
    <row r="730" spans="1:14" ht="12">
      <c r="A730" s="24">
        <v>39233</v>
      </c>
      <c r="B730" s="199"/>
      <c r="C730" s="25">
        <v>34114</v>
      </c>
      <c r="D730" s="25">
        <v>15002</v>
      </c>
      <c r="E730" s="25"/>
      <c r="F730" s="25"/>
      <c r="G730" s="25">
        <v>27975</v>
      </c>
      <c r="H730" s="25">
        <v>77091</v>
      </c>
      <c r="I730" s="21">
        <f t="shared" si="74"/>
        <v>0.44251598759907124</v>
      </c>
      <c r="J730" s="21">
        <f t="shared" si="75"/>
        <v>0.19460118561180942</v>
      </c>
      <c r="M730" s="21">
        <f t="shared" si="76"/>
        <v>0.3628828267891194</v>
      </c>
      <c r="N730" s="25"/>
    </row>
    <row r="731" spans="1:14" ht="12">
      <c r="A731" s="24">
        <v>39226</v>
      </c>
      <c r="B731" s="199" t="s">
        <v>326</v>
      </c>
      <c r="C731" s="25">
        <v>34100</v>
      </c>
      <c r="D731" s="25">
        <v>14988</v>
      </c>
      <c r="E731" s="25"/>
      <c r="F731" s="25"/>
      <c r="G731" s="25">
        <v>27971</v>
      </c>
      <c r="H731" s="25">
        <v>77059</v>
      </c>
      <c r="I731" s="21">
        <f t="shared" si="74"/>
        <v>0.44251807056930403</v>
      </c>
      <c r="J731" s="21">
        <f t="shared" si="75"/>
        <v>0.1945003179382032</v>
      </c>
      <c r="M731" s="21">
        <f t="shared" si="76"/>
        <v>0.36298161149249275</v>
      </c>
      <c r="N731" s="25"/>
    </row>
    <row r="732" spans="1:14" ht="12">
      <c r="A732" s="24">
        <v>39219</v>
      </c>
      <c r="B732" s="199"/>
      <c r="C732" s="25">
        <v>34132</v>
      </c>
      <c r="D732" s="25">
        <v>15001</v>
      </c>
      <c r="E732" s="25"/>
      <c r="F732" s="25"/>
      <c r="G732" s="25">
        <v>28025</v>
      </c>
      <c r="H732" s="25">
        <v>77158</v>
      </c>
      <c r="I732" s="21">
        <f t="shared" si="74"/>
        <v>0.4423650172373571</v>
      </c>
      <c r="J732" s="21">
        <f t="shared" si="75"/>
        <v>0.1944192436299541</v>
      </c>
      <c r="M732" s="21">
        <f t="shared" si="76"/>
        <v>0.3632157391326888</v>
      </c>
      <c r="N732" s="25"/>
    </row>
    <row r="733" spans="1:14" ht="12">
      <c r="A733" s="24">
        <v>39212</v>
      </c>
      <c r="B733" s="199"/>
      <c r="C733" s="25">
        <v>34117</v>
      </c>
      <c r="D733" s="25">
        <v>15001</v>
      </c>
      <c r="E733" s="25"/>
      <c r="F733" s="25"/>
      <c r="G733" s="25">
        <v>27994</v>
      </c>
      <c r="H733" s="25">
        <v>77112</v>
      </c>
      <c r="I733" s="21">
        <f t="shared" si="74"/>
        <v>0.4424343811598714</v>
      </c>
      <c r="J733" s="21">
        <f t="shared" si="75"/>
        <v>0.1945352214960058</v>
      </c>
      <c r="M733" s="21">
        <f t="shared" si="76"/>
        <v>0.36303039734412285</v>
      </c>
      <c r="N733" s="25"/>
    </row>
    <row r="734" spans="1:14" ht="12">
      <c r="A734" s="24">
        <v>39205</v>
      </c>
      <c r="B734" s="199"/>
      <c r="C734" s="25">
        <v>34100</v>
      </c>
      <c r="D734" s="25">
        <v>14997</v>
      </c>
      <c r="E734" s="25"/>
      <c r="F734" s="25"/>
      <c r="G734" s="25">
        <v>27967</v>
      </c>
      <c r="H734" s="25">
        <v>77064</v>
      </c>
      <c r="I734" s="21">
        <f t="shared" si="74"/>
        <v>0.44248935949340806</v>
      </c>
      <c r="J734" s="21">
        <f t="shared" si="75"/>
        <v>0.19460448458424168</v>
      </c>
      <c r="M734" s="21">
        <f t="shared" si="76"/>
        <v>0.36290615592235026</v>
      </c>
      <c r="N734" s="25"/>
    </row>
    <row r="735" spans="1:14" ht="12">
      <c r="A735" s="24">
        <v>39198</v>
      </c>
      <c r="B735" s="199"/>
      <c r="C735" s="25">
        <v>34100</v>
      </c>
      <c r="D735" s="25">
        <v>15000</v>
      </c>
      <c r="E735" s="25"/>
      <c r="F735" s="25"/>
      <c r="G735" s="25">
        <v>27960</v>
      </c>
      <c r="H735" s="25">
        <v>77060</v>
      </c>
      <c r="I735" s="21">
        <f t="shared" si="74"/>
        <v>0.4425123280560602</v>
      </c>
      <c r="J735" s="21">
        <f t="shared" si="75"/>
        <v>0.19465351674020243</v>
      </c>
      <c r="M735" s="21">
        <f t="shared" si="76"/>
        <v>0.36283415520373735</v>
      </c>
      <c r="N735" s="25"/>
    </row>
    <row r="736" spans="1:14" ht="12">
      <c r="A736" s="24">
        <v>39190</v>
      </c>
      <c r="B736" s="199"/>
      <c r="C736" s="25">
        <v>34076</v>
      </c>
      <c r="D736" s="25">
        <v>14999</v>
      </c>
      <c r="E736" s="25"/>
      <c r="F736" s="25"/>
      <c r="G736" s="25">
        <v>27932</v>
      </c>
      <c r="H736" s="25">
        <v>77007</v>
      </c>
      <c r="I736" s="21">
        <f t="shared" si="74"/>
        <v>0.4425052267975639</v>
      </c>
      <c r="J736" s="21">
        <f t="shared" si="75"/>
        <v>0.19477450101938784</v>
      </c>
      <c r="M736" s="21">
        <f t="shared" si="76"/>
        <v>0.3627202721830483</v>
      </c>
      <c r="N736" s="25"/>
    </row>
    <row r="737" spans="1:14" ht="12">
      <c r="A737" s="24">
        <v>39188</v>
      </c>
      <c r="B737" s="199"/>
      <c r="C737" s="25">
        <v>34085</v>
      </c>
      <c r="D737" s="25">
        <v>15001</v>
      </c>
      <c r="E737" s="25"/>
      <c r="F737" s="25"/>
      <c r="G737" s="25">
        <v>27937</v>
      </c>
      <c r="H737" s="25">
        <v>77023</v>
      </c>
      <c r="I737" s="21">
        <f t="shared" si="74"/>
        <v>0.44253015333082324</v>
      </c>
      <c r="J737" s="21">
        <f t="shared" si="75"/>
        <v>0.19476000675123015</v>
      </c>
      <c r="M737" s="21">
        <f t="shared" si="76"/>
        <v>0.3627098399179466</v>
      </c>
      <c r="N737" s="25"/>
    </row>
    <row r="738" spans="1:14" ht="12">
      <c r="A738" s="24">
        <v>39182</v>
      </c>
      <c r="B738" s="199"/>
      <c r="C738" s="25">
        <v>34077</v>
      </c>
      <c r="D738" s="25">
        <v>14999</v>
      </c>
      <c r="E738" s="25"/>
      <c r="F738" s="25"/>
      <c r="G738" s="25">
        <v>27921</v>
      </c>
      <c r="H738" s="25">
        <v>76997</v>
      </c>
      <c r="I738" s="21">
        <f t="shared" si="74"/>
        <v>0.442575684766939</v>
      </c>
      <c r="J738" s="21">
        <f t="shared" si="75"/>
        <v>0.19479979739470368</v>
      </c>
      <c r="M738" s="21">
        <f t="shared" si="76"/>
        <v>0.36262451783835736</v>
      </c>
      <c r="N738" s="25"/>
    </row>
    <row r="739" spans="1:14" ht="12">
      <c r="A739" s="24">
        <v>39178</v>
      </c>
      <c r="B739" s="199"/>
      <c r="C739" s="25">
        <v>34083</v>
      </c>
      <c r="D739" s="25">
        <v>14997</v>
      </c>
      <c r="E739" s="25"/>
      <c r="F739" s="25"/>
      <c r="G739" s="25">
        <v>27916</v>
      </c>
      <c r="H739" s="25">
        <v>76996</v>
      </c>
      <c r="I739" s="21">
        <f t="shared" si="74"/>
        <v>0.4426593589277365</v>
      </c>
      <c r="J739" s="21">
        <f t="shared" si="75"/>
        <v>0.19477635201828666</v>
      </c>
      <c r="M739" s="21">
        <f t="shared" si="76"/>
        <v>0.3625642890539768</v>
      </c>
      <c r="N739" s="25"/>
    </row>
    <row r="740" spans="1:14" ht="12">
      <c r="A740" s="24">
        <v>39175</v>
      </c>
      <c r="B740" s="199"/>
      <c r="C740" s="25">
        <v>34057</v>
      </c>
      <c r="D740" s="25">
        <v>14992</v>
      </c>
      <c r="E740" s="25"/>
      <c r="F740" s="25"/>
      <c r="G740" s="25">
        <v>27913</v>
      </c>
      <c r="H740" s="25">
        <v>76962</v>
      </c>
      <c r="I740" s="21">
        <f t="shared" si="74"/>
        <v>0.4425170863543047</v>
      </c>
      <c r="J740" s="21">
        <f t="shared" si="75"/>
        <v>0.19479743249915543</v>
      </c>
      <c r="M740" s="21">
        <f t="shared" si="76"/>
        <v>0.36268548114653987</v>
      </c>
      <c r="N740" s="25"/>
    </row>
    <row r="741" spans="1:14" ht="12">
      <c r="A741" s="24">
        <v>39170</v>
      </c>
      <c r="B741" s="199"/>
      <c r="C741" s="25">
        <v>34058</v>
      </c>
      <c r="D741" s="25">
        <v>14983</v>
      </c>
      <c r="E741" s="25"/>
      <c r="F741" s="25"/>
      <c r="G741" s="25">
        <v>27899</v>
      </c>
      <c r="H741" s="25">
        <v>76940</v>
      </c>
      <c r="I741" s="21">
        <f t="shared" si="74"/>
        <v>0.4426566155445802</v>
      </c>
      <c r="J741" s="21">
        <f t="shared" si="75"/>
        <v>0.19473615804523006</v>
      </c>
      <c r="M741" s="21">
        <f t="shared" si="76"/>
        <v>0.3626072264101898</v>
      </c>
      <c r="N741" s="25"/>
    </row>
    <row r="742" spans="1:14" ht="12">
      <c r="A742" s="24">
        <v>39162</v>
      </c>
      <c r="B742" s="199"/>
      <c r="C742" s="25">
        <v>34052</v>
      </c>
      <c r="D742" s="25">
        <v>14960</v>
      </c>
      <c r="E742" s="25"/>
      <c r="F742" s="25"/>
      <c r="G742" s="25">
        <v>27883</v>
      </c>
      <c r="H742" s="25">
        <v>76895</v>
      </c>
      <c r="I742" s="21">
        <f t="shared" si="74"/>
        <v>0.44283763573704404</v>
      </c>
      <c r="J742" s="21">
        <f t="shared" si="75"/>
        <v>0.19455101111905845</v>
      </c>
      <c r="M742" s="21">
        <f t="shared" si="76"/>
        <v>0.36261135314389753</v>
      </c>
      <c r="N742" s="25"/>
    </row>
    <row r="743" spans="1:14" ht="12">
      <c r="A743" s="24">
        <v>39156</v>
      </c>
      <c r="B743" s="199"/>
      <c r="C743" s="25">
        <v>34110</v>
      </c>
      <c r="D743" s="25">
        <v>14972</v>
      </c>
      <c r="E743" s="25"/>
      <c r="F743" s="25"/>
      <c r="G743" s="25">
        <v>27890</v>
      </c>
      <c r="H743" s="25">
        <v>76972</v>
      </c>
      <c r="I743" s="21">
        <f t="shared" si="74"/>
        <v>0.4431481577716572</v>
      </c>
      <c r="J743" s="21">
        <f t="shared" si="75"/>
        <v>0.19451229018344332</v>
      </c>
      <c r="M743" s="21">
        <f t="shared" si="76"/>
        <v>0.3623395520448994</v>
      </c>
      <c r="N743" s="25"/>
    </row>
    <row r="744" spans="1:14" ht="12">
      <c r="A744" s="24">
        <v>39149</v>
      </c>
      <c r="B744" s="199"/>
      <c r="C744" s="25">
        <v>34129</v>
      </c>
      <c r="D744" s="25">
        <v>14981</v>
      </c>
      <c r="E744" s="25"/>
      <c r="F744" s="25"/>
      <c r="G744" s="25">
        <v>27893</v>
      </c>
      <c r="H744" s="25">
        <v>77003</v>
      </c>
      <c r="I744" s="21">
        <f t="shared" si="74"/>
        <v>0.4432164980585172</v>
      </c>
      <c r="J744" s="21">
        <f t="shared" si="75"/>
        <v>0.19455086165474073</v>
      </c>
      <c r="M744" s="21">
        <f t="shared" si="76"/>
        <v>0.36223264028674207</v>
      </c>
      <c r="N744" s="25"/>
    </row>
    <row r="745" spans="1:14" ht="12">
      <c r="A745" s="24">
        <v>39142</v>
      </c>
      <c r="B745" s="199"/>
      <c r="C745" s="25">
        <v>34141</v>
      </c>
      <c r="D745" s="25">
        <v>14991</v>
      </c>
      <c r="E745" s="25"/>
      <c r="F745" s="25"/>
      <c r="G745" s="25">
        <v>27917</v>
      </c>
      <c r="H745" s="25">
        <v>77049</v>
      </c>
      <c r="I745" s="21">
        <f t="shared" si="74"/>
        <v>0.4431076328050981</v>
      </c>
      <c r="J745" s="21">
        <f t="shared" si="75"/>
        <v>0.19456449791691002</v>
      </c>
      <c r="M745" s="21">
        <f t="shared" si="76"/>
        <v>0.36232786927799193</v>
      </c>
      <c r="N745" s="25"/>
    </row>
    <row r="746" spans="1:14" ht="12">
      <c r="A746" s="24">
        <v>39141</v>
      </c>
      <c r="B746" s="199"/>
      <c r="C746" s="25">
        <v>34138</v>
      </c>
      <c r="D746" s="25">
        <v>14991</v>
      </c>
      <c r="E746" s="25"/>
      <c r="F746" s="25"/>
      <c r="G746" s="25">
        <v>27917</v>
      </c>
      <c r="H746" s="25">
        <v>77046</v>
      </c>
      <c r="I746" s="21">
        <f t="shared" si="74"/>
        <v>0.4430859486540508</v>
      </c>
      <c r="J746" s="21">
        <f t="shared" si="75"/>
        <v>0.194572073826026</v>
      </c>
      <c r="M746" s="21">
        <f t="shared" si="76"/>
        <v>0.36234197751992314</v>
      </c>
      <c r="N746" s="25"/>
    </row>
    <row r="747" spans="1:14" ht="12">
      <c r="A747" s="24">
        <v>39139</v>
      </c>
      <c r="B747" s="199"/>
      <c r="C747" s="25">
        <v>35240</v>
      </c>
      <c r="D747" s="25">
        <v>15631</v>
      </c>
      <c r="E747" s="25"/>
      <c r="F747" s="25"/>
      <c r="G747" s="25">
        <v>29151</v>
      </c>
      <c r="H747" s="25">
        <v>80022</v>
      </c>
      <c r="I747" s="21">
        <f t="shared" si="74"/>
        <v>0.44037889580365397</v>
      </c>
      <c r="J747" s="21">
        <f t="shared" si="75"/>
        <v>0.19533378320961736</v>
      </c>
      <c r="M747" s="21">
        <f t="shared" si="76"/>
        <v>0.36428732098672867</v>
      </c>
      <c r="N747" s="25"/>
    </row>
    <row r="748" spans="1:14" ht="12">
      <c r="A748" s="24">
        <v>39129</v>
      </c>
      <c r="B748" s="199" t="s">
        <v>266</v>
      </c>
      <c r="C748" s="25">
        <v>35260</v>
      </c>
      <c r="D748" s="25">
        <v>15633</v>
      </c>
      <c r="E748" s="25"/>
      <c r="F748" s="25"/>
      <c r="G748" s="25">
        <v>29162</v>
      </c>
      <c r="H748" s="25">
        <v>80055</v>
      </c>
      <c r="I748" s="21">
        <f t="shared" si="74"/>
        <v>0.4404471925551184</v>
      </c>
      <c r="J748" s="21">
        <f t="shared" si="75"/>
        <v>0.19527824620573356</v>
      </c>
      <c r="M748" s="21">
        <f t="shared" si="76"/>
        <v>0.3642745612391481</v>
      </c>
      <c r="N748" s="25"/>
    </row>
    <row r="749" spans="1:14" ht="12">
      <c r="A749" s="24">
        <v>39115</v>
      </c>
      <c r="B749" s="199" t="s">
        <v>311</v>
      </c>
      <c r="C749" s="25">
        <v>35284</v>
      </c>
      <c r="D749" s="25">
        <v>15637</v>
      </c>
      <c r="E749" s="25"/>
      <c r="F749" s="25"/>
      <c r="G749" s="25">
        <v>29157</v>
      </c>
      <c r="H749" s="25">
        <v>80078</v>
      </c>
      <c r="I749" s="21">
        <f t="shared" si="74"/>
        <v>0.4406203951147631</v>
      </c>
      <c r="J749" s="21">
        <f t="shared" si="75"/>
        <v>0.19527210969304928</v>
      </c>
      <c r="M749" s="21">
        <f t="shared" si="76"/>
        <v>0.3641074951921876</v>
      </c>
      <c r="N749" s="25"/>
    </row>
    <row r="750" spans="1:14" ht="12">
      <c r="A750" s="24">
        <v>39113</v>
      </c>
      <c r="B750" s="199"/>
      <c r="C750" s="25">
        <v>35282</v>
      </c>
      <c r="D750" s="25">
        <v>15632</v>
      </c>
      <c r="E750" s="25"/>
      <c r="F750" s="25"/>
      <c r="G750" s="25">
        <v>29144</v>
      </c>
      <c r="H750" s="25">
        <v>80058</v>
      </c>
      <c r="I750" s="21">
        <f t="shared" si="74"/>
        <v>0.4407054885208224</v>
      </c>
      <c r="J750" s="21">
        <f t="shared" si="75"/>
        <v>0.19525843763271628</v>
      </c>
      <c r="M750" s="21">
        <f t="shared" si="76"/>
        <v>0.3640360738464613</v>
      </c>
      <c r="N750" s="25"/>
    </row>
    <row r="751" spans="1:14" ht="12">
      <c r="A751" s="24">
        <v>39107</v>
      </c>
      <c r="B751" s="199"/>
      <c r="C751" s="25">
        <v>35281</v>
      </c>
      <c r="D751" s="25">
        <v>15627</v>
      </c>
      <c r="E751" s="25"/>
      <c r="F751" s="25"/>
      <c r="G751" s="25">
        <v>29139</v>
      </c>
      <c r="H751" s="25">
        <v>80047</v>
      </c>
      <c r="I751" s="21">
        <f aca="true" t="shared" si="77" ref="I751:I814">C751/H751</f>
        <v>0.440753557285095</v>
      </c>
      <c r="J751" s="21">
        <f t="shared" si="75"/>
        <v>0.19522280660112185</v>
      </c>
      <c r="M751" s="21">
        <f t="shared" si="76"/>
        <v>0.36402363611378313</v>
      </c>
      <c r="N751" s="25"/>
    </row>
    <row r="752" spans="1:14" ht="12">
      <c r="A752" s="24">
        <v>39100</v>
      </c>
      <c r="B752" s="199"/>
      <c r="C752" s="25">
        <v>35297</v>
      </c>
      <c r="D752" s="25">
        <v>15639</v>
      </c>
      <c r="E752" s="25"/>
      <c r="F752" s="25"/>
      <c r="G752" s="25">
        <v>29138</v>
      </c>
      <c r="H752" s="25">
        <v>80074</v>
      </c>
      <c r="I752" s="21">
        <f t="shared" si="77"/>
        <v>0.440804755601069</v>
      </c>
      <c r="J752" s="21">
        <f t="shared" si="75"/>
        <v>0.195306841171916</v>
      </c>
      <c r="M752" s="21">
        <f t="shared" si="76"/>
        <v>0.363888403227015</v>
      </c>
      <c r="N752" s="25"/>
    </row>
    <row r="753" spans="1:14" ht="12">
      <c r="A753" s="24">
        <v>39094</v>
      </c>
      <c r="B753" s="199"/>
      <c r="C753" s="25">
        <v>35295</v>
      </c>
      <c r="D753" s="25">
        <v>15643</v>
      </c>
      <c r="E753" s="25"/>
      <c r="F753" s="25"/>
      <c r="G753" s="25">
        <v>29124</v>
      </c>
      <c r="H753" s="25">
        <v>80062</v>
      </c>
      <c r="I753" s="21">
        <f t="shared" si="77"/>
        <v>0.4408458444705353</v>
      </c>
      <c r="J753" s="21">
        <f t="shared" si="75"/>
        <v>0.19538607579126177</v>
      </c>
      <c r="M753" s="21">
        <f t="shared" si="76"/>
        <v>0.3637680797382029</v>
      </c>
      <c r="N753" s="25"/>
    </row>
    <row r="754" spans="1:14" ht="12">
      <c r="A754" s="24">
        <v>39086</v>
      </c>
      <c r="B754" s="199"/>
      <c r="C754" s="25">
        <v>35269</v>
      </c>
      <c r="D754" s="25">
        <v>15632</v>
      </c>
      <c r="E754" s="25"/>
      <c r="F754" s="25"/>
      <c r="G754" s="25">
        <v>29117</v>
      </c>
      <c r="H754" s="25">
        <v>80018</v>
      </c>
      <c r="I754" s="21">
        <f t="shared" si="77"/>
        <v>0.4407633282511435</v>
      </c>
      <c r="J754" s="21">
        <f t="shared" si="75"/>
        <v>0.19535604488989977</v>
      </c>
      <c r="M754" s="21">
        <f t="shared" si="76"/>
        <v>0.3638806268589567</v>
      </c>
      <c r="N754" s="25"/>
    </row>
    <row r="755" spans="1:14" ht="12">
      <c r="A755" s="24">
        <v>39079</v>
      </c>
      <c r="B755" s="199"/>
      <c r="C755" s="25">
        <v>35257</v>
      </c>
      <c r="D755" s="25">
        <v>15631</v>
      </c>
      <c r="E755" s="25"/>
      <c r="F755" s="25"/>
      <c r="G755" s="25">
        <v>29097</v>
      </c>
      <c r="H755" s="25">
        <v>79985</v>
      </c>
      <c r="I755" s="21">
        <f t="shared" si="77"/>
        <v>0.4407951490904545</v>
      </c>
      <c r="J755" s="21">
        <f t="shared" si="75"/>
        <v>0.19542414202663</v>
      </c>
      <c r="M755" s="21">
        <f t="shared" si="76"/>
        <v>0.3637807088829155</v>
      </c>
      <c r="N755" s="25"/>
    </row>
    <row r="756" spans="1:14" ht="12">
      <c r="A756" s="24">
        <v>39077</v>
      </c>
      <c r="B756" s="199"/>
      <c r="C756" s="25">
        <v>35252</v>
      </c>
      <c r="D756" s="25">
        <v>15630</v>
      </c>
      <c r="E756" s="25"/>
      <c r="F756" s="25"/>
      <c r="G756" s="25">
        <v>29100</v>
      </c>
      <c r="H756" s="25">
        <v>79982</v>
      </c>
      <c r="I756" s="21">
        <f t="shared" si="77"/>
        <v>0.4407491685629267</v>
      </c>
      <c r="J756" s="21">
        <f aca="true" t="shared" si="78" ref="J756:J819">D756/H756</f>
        <v>0.19541896926808533</v>
      </c>
      <c r="M756" s="21">
        <f t="shared" si="76"/>
        <v>0.363831862168988</v>
      </c>
      <c r="N756" s="25"/>
    </row>
    <row r="757" spans="1:14" ht="12">
      <c r="A757" s="24">
        <v>39071</v>
      </c>
      <c r="B757" s="199"/>
      <c r="C757" s="25">
        <v>35244</v>
      </c>
      <c r="D757" s="25">
        <v>15629</v>
      </c>
      <c r="E757" s="25"/>
      <c r="F757" s="25"/>
      <c r="G757" s="25">
        <v>29078</v>
      </c>
      <c r="H757" s="25">
        <v>79951</v>
      </c>
      <c r="I757" s="21">
        <f t="shared" si="77"/>
        <v>0.44082000225137896</v>
      </c>
      <c r="J757" s="21">
        <f t="shared" si="78"/>
        <v>0.19548223286763142</v>
      </c>
      <c r="M757" s="21">
        <f t="shared" si="76"/>
        <v>0.3636977648809896</v>
      </c>
      <c r="N757" s="25"/>
    </row>
    <row r="758" spans="1:14" ht="12">
      <c r="A758" s="24">
        <v>39059</v>
      </c>
      <c r="B758" s="199"/>
      <c r="C758" s="25">
        <v>35135</v>
      </c>
      <c r="D758" s="25">
        <v>15600</v>
      </c>
      <c r="E758" s="25"/>
      <c r="F758" s="25"/>
      <c r="G758" s="25">
        <v>28949</v>
      </c>
      <c r="H758" s="25">
        <v>79684</v>
      </c>
      <c r="I758" s="21">
        <f t="shared" si="77"/>
        <v>0.4409291702223784</v>
      </c>
      <c r="J758" s="21">
        <f t="shared" si="78"/>
        <v>0.19577330455298428</v>
      </c>
      <c r="M758" s="21">
        <f t="shared" si="76"/>
        <v>0.3632975252246373</v>
      </c>
      <c r="N758" s="25"/>
    </row>
    <row r="759" spans="1:14" ht="12">
      <c r="A759" s="24">
        <v>39051</v>
      </c>
      <c r="B759" s="199"/>
      <c r="C759" s="25">
        <v>35149</v>
      </c>
      <c r="D759" s="25">
        <v>15600</v>
      </c>
      <c r="E759" s="25"/>
      <c r="F759" s="25"/>
      <c r="G759" s="25">
        <v>28935</v>
      </c>
      <c r="H759" s="25">
        <v>79684</v>
      </c>
      <c r="I759" s="21">
        <f t="shared" si="77"/>
        <v>0.44110486421364387</v>
      </c>
      <c r="J759" s="21">
        <f t="shared" si="78"/>
        <v>0.19577330455298428</v>
      </c>
      <c r="M759" s="21">
        <f t="shared" si="76"/>
        <v>0.36312183123337183</v>
      </c>
      <c r="N759" s="25"/>
    </row>
    <row r="760" spans="1:14" ht="12">
      <c r="A760" s="24">
        <v>39043</v>
      </c>
      <c r="B760" s="199"/>
      <c r="C760" s="25">
        <v>35143</v>
      </c>
      <c r="D760" s="25">
        <v>15599</v>
      </c>
      <c r="E760" s="25"/>
      <c r="F760" s="25"/>
      <c r="G760" s="25">
        <v>28929</v>
      </c>
      <c r="H760" s="25">
        <v>79671</v>
      </c>
      <c r="I760" s="21">
        <f t="shared" si="77"/>
        <v>0.44110153004229896</v>
      </c>
      <c r="J760" s="21">
        <f t="shared" si="78"/>
        <v>0.19579269746833855</v>
      </c>
      <c r="M760" s="21">
        <f t="shared" si="76"/>
        <v>0.3631057724893625</v>
      </c>
      <c r="N760" s="25"/>
    </row>
    <row r="761" spans="1:14" ht="12">
      <c r="A761" s="24">
        <v>39038</v>
      </c>
      <c r="B761" s="199"/>
      <c r="C761" s="25">
        <v>35095</v>
      </c>
      <c r="D761" s="25">
        <v>15566</v>
      </c>
      <c r="E761" s="25"/>
      <c r="F761" s="25"/>
      <c r="G761" s="25">
        <v>28855</v>
      </c>
      <c r="H761" s="25">
        <v>79516</v>
      </c>
      <c r="I761" s="21">
        <f t="shared" si="77"/>
        <v>0.44135771417073294</v>
      </c>
      <c r="J761" s="21">
        <f t="shared" si="78"/>
        <v>0.19575934403138992</v>
      </c>
      <c r="M761" s="21">
        <f t="shared" si="76"/>
        <v>0.36288294179787717</v>
      </c>
      <c r="N761" s="25"/>
    </row>
    <row r="762" spans="1:14" ht="12">
      <c r="A762" s="24">
        <v>39037</v>
      </c>
      <c r="B762" s="199" t="s">
        <v>266</v>
      </c>
      <c r="C762" s="25">
        <v>35083</v>
      </c>
      <c r="D762" s="25">
        <v>15563</v>
      </c>
      <c r="E762" s="25"/>
      <c r="F762" s="25"/>
      <c r="G762" s="25">
        <v>28840</v>
      </c>
      <c r="H762" s="25">
        <v>79486</v>
      </c>
      <c r="I762" s="21">
        <f t="shared" si="77"/>
        <v>0.4413733236041567</v>
      </c>
      <c r="J762" s="21">
        <f t="shared" si="78"/>
        <v>0.19579548599753416</v>
      </c>
      <c r="M762" s="21">
        <f aca="true" t="shared" si="79" ref="M762:M825">G762/H762</f>
        <v>0.36283119039830913</v>
      </c>
      <c r="N762" s="25"/>
    </row>
    <row r="763" spans="1:14" ht="12">
      <c r="A763" s="24">
        <v>39021</v>
      </c>
      <c r="B763" s="199" t="s">
        <v>65</v>
      </c>
      <c r="C763" s="25">
        <v>34955</v>
      </c>
      <c r="D763" s="25">
        <v>15514</v>
      </c>
      <c r="E763" s="25"/>
      <c r="F763" s="25"/>
      <c r="G763" s="25">
        <v>28672</v>
      </c>
      <c r="H763" s="25">
        <v>79141</v>
      </c>
      <c r="I763" s="21">
        <f t="shared" si="77"/>
        <v>0.44168003942330775</v>
      </c>
      <c r="J763" s="21">
        <f t="shared" si="78"/>
        <v>0.19602987073703895</v>
      </c>
      <c r="M763" s="21">
        <f t="shared" si="79"/>
        <v>0.3622900898396533</v>
      </c>
      <c r="N763" s="25"/>
    </row>
    <row r="764" spans="1:14" ht="12">
      <c r="A764" s="24">
        <v>39019</v>
      </c>
      <c r="B764" s="199" t="s">
        <v>82</v>
      </c>
      <c r="C764" s="25">
        <v>34956</v>
      </c>
      <c r="D764" s="25">
        <v>15511</v>
      </c>
      <c r="E764" s="25"/>
      <c r="F764" s="25"/>
      <c r="G764" s="25">
        <v>28670</v>
      </c>
      <c r="H764" s="25">
        <v>79137</v>
      </c>
      <c r="I764" s="21">
        <f t="shared" si="77"/>
        <v>0.44171500056863416</v>
      </c>
      <c r="J764" s="21">
        <f t="shared" si="78"/>
        <v>0.1960018701745075</v>
      </c>
      <c r="M764" s="21">
        <f t="shared" si="79"/>
        <v>0.36228312925685835</v>
      </c>
      <c r="N764" s="25"/>
    </row>
    <row r="765" spans="1:14" ht="12">
      <c r="A765" s="24">
        <v>39018</v>
      </c>
      <c r="B765" s="199"/>
      <c r="C765" s="25">
        <v>34889</v>
      </c>
      <c r="D765" s="25">
        <v>15486</v>
      </c>
      <c r="E765" s="25"/>
      <c r="F765" s="25"/>
      <c r="G765" s="25">
        <v>28581</v>
      </c>
      <c r="H765" s="25">
        <v>78956</v>
      </c>
      <c r="I765" s="21">
        <f t="shared" si="77"/>
        <v>0.4418790212270125</v>
      </c>
      <c r="J765" s="21">
        <f t="shared" si="78"/>
        <v>0.19613455595521556</v>
      </c>
      <c r="M765" s="21">
        <f t="shared" si="79"/>
        <v>0.36198642281777194</v>
      </c>
      <c r="N765" s="25"/>
    </row>
    <row r="766" spans="1:14" ht="12">
      <c r="A766" s="24">
        <v>39009</v>
      </c>
      <c r="B766" s="199"/>
      <c r="C766" s="25">
        <v>34498</v>
      </c>
      <c r="D766" s="25">
        <v>15328</v>
      </c>
      <c r="E766" s="25"/>
      <c r="F766" s="25"/>
      <c r="G766" s="25">
        <v>28055</v>
      </c>
      <c r="H766" s="25">
        <v>77881</v>
      </c>
      <c r="I766" s="21">
        <f t="shared" si="77"/>
        <v>0.4429578459444537</v>
      </c>
      <c r="J766" s="21">
        <f t="shared" si="78"/>
        <v>0.1968130866321696</v>
      </c>
      <c r="M766" s="21">
        <f t="shared" si="79"/>
        <v>0.3602290674233767</v>
      </c>
      <c r="N766" s="25"/>
    </row>
    <row r="767" spans="1:14" ht="12">
      <c r="A767" s="24">
        <v>39002</v>
      </c>
      <c r="B767" s="199"/>
      <c r="C767" s="25">
        <v>34462</v>
      </c>
      <c r="D767" s="25">
        <v>15293</v>
      </c>
      <c r="E767" s="25"/>
      <c r="F767" s="25"/>
      <c r="G767" s="25">
        <v>27987</v>
      </c>
      <c r="H767" s="25">
        <v>77742</v>
      </c>
      <c r="I767" s="21">
        <f t="shared" si="77"/>
        <v>0.4432867690566232</v>
      </c>
      <c r="J767" s="21">
        <f t="shared" si="78"/>
        <v>0.19671477451056057</v>
      </c>
      <c r="M767" s="21">
        <f t="shared" si="79"/>
        <v>0.35999845643281625</v>
      </c>
      <c r="N767" s="25"/>
    </row>
    <row r="768" spans="1:14" ht="12">
      <c r="A768" s="24">
        <v>38995</v>
      </c>
      <c r="B768" s="199" t="s">
        <v>212</v>
      </c>
      <c r="C768" s="25">
        <v>34397</v>
      </c>
      <c r="D768" s="25">
        <v>15280</v>
      </c>
      <c r="E768" s="25"/>
      <c r="F768" s="25"/>
      <c r="G768" s="25">
        <v>27938</v>
      </c>
      <c r="H768" s="25">
        <v>77615</v>
      </c>
      <c r="I768" s="21">
        <f t="shared" si="77"/>
        <v>0.4431746440765316</v>
      </c>
      <c r="J768" s="21">
        <f t="shared" si="78"/>
        <v>0.19686916188881015</v>
      </c>
      <c r="M768" s="21">
        <f t="shared" si="79"/>
        <v>0.35995619403465823</v>
      </c>
      <c r="N768" s="25"/>
    </row>
    <row r="769" spans="1:14" ht="12">
      <c r="A769" s="24">
        <v>38990</v>
      </c>
      <c r="B769" s="199"/>
      <c r="C769" s="25">
        <v>34369</v>
      </c>
      <c r="D769" s="25">
        <v>15356</v>
      </c>
      <c r="E769" s="25"/>
      <c r="F769" s="25"/>
      <c r="G769" s="25">
        <v>27862</v>
      </c>
      <c r="H769" s="25">
        <v>77587</v>
      </c>
      <c r="I769" s="21">
        <f t="shared" si="77"/>
        <v>0.4429736940466831</v>
      </c>
      <c r="J769" s="21">
        <f t="shared" si="78"/>
        <v>0.1979197545980641</v>
      </c>
      <c r="M769" s="21">
        <f t="shared" si="79"/>
        <v>0.3591065513552528</v>
      </c>
      <c r="N769" s="25"/>
    </row>
    <row r="770" spans="1:14" ht="12">
      <c r="A770" s="24">
        <v>38988</v>
      </c>
      <c r="B770" s="199"/>
      <c r="C770" s="25">
        <v>34432</v>
      </c>
      <c r="D770" s="25">
        <v>15390</v>
      </c>
      <c r="E770" s="25"/>
      <c r="F770" s="25"/>
      <c r="G770" s="25">
        <v>27915</v>
      </c>
      <c r="H770" s="25">
        <v>77737</v>
      </c>
      <c r="I770" s="21">
        <f t="shared" si="77"/>
        <v>0.442929364395333</v>
      </c>
      <c r="J770" s="21">
        <f t="shared" si="78"/>
        <v>0.19797522415323462</v>
      </c>
      <c r="M770" s="21">
        <f t="shared" si="79"/>
        <v>0.35909541145143237</v>
      </c>
      <c r="N770" s="25"/>
    </row>
    <row r="771" spans="1:14" ht="12">
      <c r="A771" s="24">
        <v>38981</v>
      </c>
      <c r="B771" s="199"/>
      <c r="C771" s="25">
        <v>34396</v>
      </c>
      <c r="D771" s="25">
        <v>15385</v>
      </c>
      <c r="E771" s="25"/>
      <c r="F771" s="25"/>
      <c r="G771" s="25">
        <v>27879</v>
      </c>
      <c r="H771" s="25">
        <v>77660</v>
      </c>
      <c r="I771" s="21">
        <f t="shared" si="77"/>
        <v>0.44290497038372395</v>
      </c>
      <c r="J771" s="21">
        <f t="shared" si="78"/>
        <v>0.19810713365954158</v>
      </c>
      <c r="M771" s="21">
        <f t="shared" si="79"/>
        <v>0.35898789595673447</v>
      </c>
      <c r="N771" s="25"/>
    </row>
    <row r="772" spans="1:14" ht="12">
      <c r="A772" s="24">
        <v>38974</v>
      </c>
      <c r="B772" s="199"/>
      <c r="C772" s="25">
        <v>34346</v>
      </c>
      <c r="D772" s="25">
        <v>15345</v>
      </c>
      <c r="E772" s="25"/>
      <c r="F772" s="25"/>
      <c r="G772" s="25">
        <v>27776</v>
      </c>
      <c r="H772" s="25">
        <v>77467</v>
      </c>
      <c r="I772" s="21">
        <f t="shared" si="77"/>
        <v>0.4433629803658332</v>
      </c>
      <c r="J772" s="21">
        <f t="shared" si="78"/>
        <v>0.19808434559231672</v>
      </c>
      <c r="M772" s="21">
        <f t="shared" si="79"/>
        <v>0.3585526740418501</v>
      </c>
      <c r="N772" s="25"/>
    </row>
    <row r="773" spans="1:14" ht="12">
      <c r="A773" s="24">
        <v>38960</v>
      </c>
      <c r="B773" s="199"/>
      <c r="C773" s="25">
        <v>34306</v>
      </c>
      <c r="D773" s="25">
        <v>15319</v>
      </c>
      <c r="E773" s="25"/>
      <c r="F773" s="25"/>
      <c r="G773" s="25">
        <v>27694</v>
      </c>
      <c r="H773" s="25">
        <v>77319</v>
      </c>
      <c r="I773" s="21">
        <f t="shared" si="77"/>
        <v>0.44369430541005445</v>
      </c>
      <c r="J773" s="21">
        <f t="shared" si="78"/>
        <v>0.1981272391003505</v>
      </c>
      <c r="M773" s="21">
        <f t="shared" si="79"/>
        <v>0.35817845548959504</v>
      </c>
      <c r="N773" s="25"/>
    </row>
    <row r="774" spans="1:14" ht="12">
      <c r="A774" s="24">
        <v>38957</v>
      </c>
      <c r="B774" s="199"/>
      <c r="C774" s="25">
        <v>34410</v>
      </c>
      <c r="D774" s="25">
        <v>15334</v>
      </c>
      <c r="E774" s="25"/>
      <c r="F774" s="25"/>
      <c r="G774" s="25">
        <v>27775</v>
      </c>
      <c r="H774" s="25">
        <v>77519</v>
      </c>
      <c r="I774" s="21">
        <f t="shared" si="77"/>
        <v>0.44389117506675785</v>
      </c>
      <c r="J774" s="21">
        <f t="shared" si="78"/>
        <v>0.19780956926688942</v>
      </c>
      <c r="M774" s="21">
        <f t="shared" si="79"/>
        <v>0.3582992556663528</v>
      </c>
      <c r="N774" s="25"/>
    </row>
    <row r="775" spans="1:14" ht="12">
      <c r="A775" s="24">
        <v>38953</v>
      </c>
      <c r="B775" s="199"/>
      <c r="C775" s="25">
        <v>34515</v>
      </c>
      <c r="D775" s="25">
        <v>15396</v>
      </c>
      <c r="E775" s="25"/>
      <c r="F775" s="25"/>
      <c r="G775" s="25">
        <v>27889</v>
      </c>
      <c r="H775" s="25">
        <v>77800</v>
      </c>
      <c r="I775" s="21">
        <f t="shared" si="77"/>
        <v>0.44363753213367607</v>
      </c>
      <c r="J775" s="21">
        <f t="shared" si="78"/>
        <v>0.19789203084832904</v>
      </c>
      <c r="M775" s="21">
        <f t="shared" si="79"/>
        <v>0.35847043701799486</v>
      </c>
      <c r="N775" s="25"/>
    </row>
    <row r="776" spans="1:14" ht="12">
      <c r="A776" s="24">
        <v>38946</v>
      </c>
      <c r="B776" s="199"/>
      <c r="C776" s="25">
        <v>34495</v>
      </c>
      <c r="D776" s="25">
        <v>15371</v>
      </c>
      <c r="E776" s="25"/>
      <c r="F776" s="25"/>
      <c r="G776" s="25">
        <v>27854</v>
      </c>
      <c r="H776" s="25">
        <v>77720</v>
      </c>
      <c r="I776" s="21">
        <f t="shared" si="77"/>
        <v>0.44383685023160063</v>
      </c>
      <c r="J776" s="21">
        <f t="shared" si="78"/>
        <v>0.19777406073082862</v>
      </c>
      <c r="M776" s="21">
        <f t="shared" si="79"/>
        <v>0.3583890890375708</v>
      </c>
      <c r="N776" s="25"/>
    </row>
    <row r="777" spans="1:14" ht="12">
      <c r="A777" s="24">
        <v>38939</v>
      </c>
      <c r="B777" s="199"/>
      <c r="C777" s="25">
        <v>34478</v>
      </c>
      <c r="D777" s="25">
        <v>15361</v>
      </c>
      <c r="E777" s="25"/>
      <c r="F777" s="25"/>
      <c r="G777" s="25">
        <v>27808</v>
      </c>
      <c r="H777" s="25">
        <v>77647</v>
      </c>
      <c r="I777" s="21">
        <f t="shared" si="77"/>
        <v>0.44403518487514004</v>
      </c>
      <c r="J777" s="21">
        <f t="shared" si="78"/>
        <v>0.19783121047818975</v>
      </c>
      <c r="M777" s="21">
        <f t="shared" si="79"/>
        <v>0.3581336046466702</v>
      </c>
      <c r="N777" s="25"/>
    </row>
    <row r="778" spans="1:14" ht="12">
      <c r="A778" s="24">
        <v>38931</v>
      </c>
      <c r="B778" s="199"/>
      <c r="C778" s="25">
        <v>34442</v>
      </c>
      <c r="D778" s="25">
        <v>15321</v>
      </c>
      <c r="E778" s="25"/>
      <c r="F778" s="25"/>
      <c r="G778" s="25">
        <v>27727</v>
      </c>
      <c r="H778" s="25">
        <v>77490</v>
      </c>
      <c r="I778" s="21">
        <f t="shared" si="77"/>
        <v>0.4444702542263518</v>
      </c>
      <c r="J778" s="21">
        <f t="shared" si="78"/>
        <v>0.19771583430120016</v>
      </c>
      <c r="M778" s="21">
        <f t="shared" si="79"/>
        <v>0.35781391147244807</v>
      </c>
      <c r="N778" s="25"/>
    </row>
    <row r="779" spans="1:14" ht="12">
      <c r="A779" s="24">
        <v>38930</v>
      </c>
      <c r="B779" s="199"/>
      <c r="C779" s="25">
        <v>34439</v>
      </c>
      <c r="D779" s="25">
        <v>15319</v>
      </c>
      <c r="E779" s="25"/>
      <c r="F779" s="25"/>
      <c r="G779" s="25">
        <v>27715</v>
      </c>
      <c r="H779" s="25">
        <v>77473</v>
      </c>
      <c r="I779" s="21">
        <f t="shared" si="77"/>
        <v>0.4445290617376376</v>
      </c>
      <c r="J779" s="21">
        <f t="shared" si="78"/>
        <v>0.19773340389555072</v>
      </c>
      <c r="M779" s="21">
        <f t="shared" si="79"/>
        <v>0.35773753436681166</v>
      </c>
      <c r="N779" s="25"/>
    </row>
    <row r="780" spans="1:14" ht="12">
      <c r="A780" s="24">
        <v>38925</v>
      </c>
      <c r="B780" s="199"/>
      <c r="C780" s="25">
        <v>34535</v>
      </c>
      <c r="D780" s="25">
        <v>15360</v>
      </c>
      <c r="E780" s="25"/>
      <c r="F780" s="25"/>
      <c r="G780" s="25">
        <v>27810</v>
      </c>
      <c r="H780" s="25">
        <v>77705</v>
      </c>
      <c r="I780" s="21">
        <f t="shared" si="77"/>
        <v>0.4444372948973683</v>
      </c>
      <c r="J780" s="21">
        <f t="shared" si="78"/>
        <v>0.19767067756257642</v>
      </c>
      <c r="M780" s="21">
        <f t="shared" si="79"/>
        <v>0.35789202754005534</v>
      </c>
      <c r="N780" s="25"/>
    </row>
    <row r="781" spans="1:14" ht="12">
      <c r="A781" s="24">
        <v>38917</v>
      </c>
      <c r="B781" s="199" t="s">
        <v>28</v>
      </c>
      <c r="C781" s="25">
        <v>34593</v>
      </c>
      <c r="D781" s="25">
        <v>15323</v>
      </c>
      <c r="E781" s="25"/>
      <c r="F781" s="25"/>
      <c r="G781" s="25">
        <v>27696</v>
      </c>
      <c r="H781" s="25">
        <v>77612</v>
      </c>
      <c r="I781" s="21">
        <f t="shared" si="77"/>
        <v>0.44571715714064836</v>
      </c>
      <c r="J781" s="21">
        <f t="shared" si="78"/>
        <v>0.19743080966860796</v>
      </c>
      <c r="M781" s="21">
        <f t="shared" si="79"/>
        <v>0.3568520331907437</v>
      </c>
      <c r="N781" s="25"/>
    </row>
    <row r="782" spans="1:14" ht="12">
      <c r="A782" s="24">
        <v>38916</v>
      </c>
      <c r="B782" s="199"/>
      <c r="C782" s="25">
        <v>33294</v>
      </c>
      <c r="D782" s="25">
        <v>15562</v>
      </c>
      <c r="E782" s="25"/>
      <c r="F782" s="25"/>
      <c r="G782" s="25">
        <v>28747</v>
      </c>
      <c r="H782" s="25">
        <v>77603</v>
      </c>
      <c r="I782" s="21">
        <f t="shared" si="77"/>
        <v>0.4290298055487546</v>
      </c>
      <c r="J782" s="21">
        <f t="shared" si="78"/>
        <v>0.20053348453023723</v>
      </c>
      <c r="M782" s="21">
        <f t="shared" si="79"/>
        <v>0.3704367099210082</v>
      </c>
      <c r="N782" s="25"/>
    </row>
    <row r="783" spans="1:14" ht="12">
      <c r="A783" s="24">
        <v>38908</v>
      </c>
      <c r="B783" s="199"/>
      <c r="C783" s="25">
        <v>33271</v>
      </c>
      <c r="D783" s="25">
        <v>15562</v>
      </c>
      <c r="E783" s="25"/>
      <c r="F783" s="25"/>
      <c r="G783" s="25">
        <v>28709</v>
      </c>
      <c r="H783" s="25">
        <v>77542</v>
      </c>
      <c r="I783" s="21">
        <f t="shared" si="77"/>
        <v>0.4290706971705656</v>
      </c>
      <c r="J783" s="21">
        <f t="shared" si="78"/>
        <v>0.20069123829666502</v>
      </c>
      <c r="M783" s="21">
        <f t="shared" si="79"/>
        <v>0.37023806453276936</v>
      </c>
      <c r="N783" s="25"/>
    </row>
    <row r="784" spans="1:14" ht="12">
      <c r="A784" s="24">
        <v>38901</v>
      </c>
      <c r="B784" s="199"/>
      <c r="C784" s="25">
        <v>33331</v>
      </c>
      <c r="D784" s="25">
        <v>15570</v>
      </c>
      <c r="E784" s="25"/>
      <c r="F784" s="25"/>
      <c r="G784" s="25">
        <v>28750</v>
      </c>
      <c r="H784" s="25">
        <v>77651</v>
      </c>
      <c r="I784" s="21">
        <f t="shared" si="77"/>
        <v>0.42924109155065615</v>
      </c>
      <c r="J784" s="21">
        <f t="shared" si="78"/>
        <v>0.20051254974179342</v>
      </c>
      <c r="M784" s="21">
        <f t="shared" si="79"/>
        <v>0.37024635870755046</v>
      </c>
      <c r="N784" s="25"/>
    </row>
    <row r="785" spans="1:14" ht="12">
      <c r="A785" s="24">
        <v>38895</v>
      </c>
      <c r="B785" s="258" t="s">
        <v>260</v>
      </c>
      <c r="C785" s="25">
        <v>33260</v>
      </c>
      <c r="D785" s="25">
        <v>15524</v>
      </c>
      <c r="E785" s="25"/>
      <c r="F785" s="25"/>
      <c r="G785" s="25">
        <v>28660</v>
      </c>
      <c r="H785" s="25">
        <v>77444</v>
      </c>
      <c r="I785" s="21">
        <f t="shared" si="77"/>
        <v>0.4294716182015392</v>
      </c>
      <c r="J785" s="21">
        <f t="shared" si="78"/>
        <v>0.2004545219771706</v>
      </c>
      <c r="M785" s="21">
        <f t="shared" si="79"/>
        <v>0.3700738598212902</v>
      </c>
      <c r="N785" s="25"/>
    </row>
    <row r="786" spans="1:14" ht="12">
      <c r="A786" s="24">
        <v>38888</v>
      </c>
      <c r="B786" s="199"/>
      <c r="C786" s="25">
        <v>33588</v>
      </c>
      <c r="D786" s="25">
        <v>15703</v>
      </c>
      <c r="E786" s="25"/>
      <c r="F786" s="25"/>
      <c r="G786" s="25">
        <v>29055</v>
      </c>
      <c r="H786" s="25">
        <v>78346</v>
      </c>
      <c r="I786" s="21">
        <f t="shared" si="77"/>
        <v>0.42871365481326423</v>
      </c>
      <c r="J786" s="21">
        <f t="shared" si="78"/>
        <v>0.20043141960023486</v>
      </c>
      <c r="M786" s="21">
        <f t="shared" si="79"/>
        <v>0.3708549255865009</v>
      </c>
      <c r="N786" s="25"/>
    </row>
    <row r="787" spans="1:14" ht="12">
      <c r="A787" s="24">
        <v>38883</v>
      </c>
      <c r="B787" s="199"/>
      <c r="C787" s="25">
        <v>33850</v>
      </c>
      <c r="D787" s="25">
        <v>15860</v>
      </c>
      <c r="E787" s="25"/>
      <c r="F787" s="25"/>
      <c r="G787" s="25">
        <v>29460</v>
      </c>
      <c r="H787" s="25">
        <v>79170</v>
      </c>
      <c r="I787" s="21">
        <f t="shared" si="77"/>
        <v>0.4275609448023241</v>
      </c>
      <c r="J787" s="21">
        <f t="shared" si="78"/>
        <v>0.20032840722495895</v>
      </c>
      <c r="M787" s="21">
        <f t="shared" si="79"/>
        <v>0.3721106479727169</v>
      </c>
      <c r="N787" s="25"/>
    </row>
    <row r="788" spans="1:14" ht="12">
      <c r="A788" s="24">
        <v>38876</v>
      </c>
      <c r="B788" s="199"/>
      <c r="C788" s="25">
        <v>33712</v>
      </c>
      <c r="D788" s="25">
        <v>15834</v>
      </c>
      <c r="E788" s="25"/>
      <c r="F788" s="25"/>
      <c r="G788" s="25">
        <v>29380</v>
      </c>
      <c r="H788" s="25">
        <v>78926</v>
      </c>
      <c r="I788" s="21">
        <f t="shared" si="77"/>
        <v>0.4271342776778248</v>
      </c>
      <c r="J788" s="21">
        <f t="shared" si="78"/>
        <v>0.2006183006867192</v>
      </c>
      <c r="M788" s="21">
        <f t="shared" si="79"/>
        <v>0.372247421635456</v>
      </c>
      <c r="N788" s="25"/>
    </row>
    <row r="789" spans="1:14" ht="12">
      <c r="A789" s="24">
        <v>38868</v>
      </c>
      <c r="B789" s="199" t="s">
        <v>65</v>
      </c>
      <c r="C789" s="25">
        <v>33626</v>
      </c>
      <c r="D789" s="25">
        <v>15845</v>
      </c>
      <c r="E789" s="25"/>
      <c r="F789" s="25"/>
      <c r="G789" s="25">
        <v>29418</v>
      </c>
      <c r="H789" s="25">
        <v>78889</v>
      </c>
      <c r="I789" s="21">
        <f t="shared" si="77"/>
        <v>0.42624447007821115</v>
      </c>
      <c r="J789" s="21">
        <f t="shared" si="78"/>
        <v>0.20085182978615523</v>
      </c>
      <c r="M789" s="21">
        <f t="shared" si="79"/>
        <v>0.3729037001356336</v>
      </c>
      <c r="N789" s="25"/>
    </row>
    <row r="790" spans="1:14" ht="12">
      <c r="A790" s="24">
        <v>38864</v>
      </c>
      <c r="B790" s="199"/>
      <c r="C790" s="25">
        <v>33618</v>
      </c>
      <c r="D790" s="25">
        <v>15847</v>
      </c>
      <c r="E790" s="25"/>
      <c r="F790" s="25"/>
      <c r="G790" s="25">
        <v>29422</v>
      </c>
      <c r="H790" s="25">
        <v>78887</v>
      </c>
      <c r="I790" s="21">
        <f t="shared" si="77"/>
        <v>0.4261538656559382</v>
      </c>
      <c r="J790" s="21">
        <f t="shared" si="78"/>
        <v>0.20088227464601266</v>
      </c>
      <c r="M790" s="21">
        <f t="shared" si="79"/>
        <v>0.3729638596980491</v>
      </c>
      <c r="N790" s="25"/>
    </row>
    <row r="791" spans="1:14" ht="12">
      <c r="A791" s="24">
        <v>38862</v>
      </c>
      <c r="B791" s="199"/>
      <c r="C791" s="25">
        <v>33540</v>
      </c>
      <c r="D791" s="25">
        <v>15851</v>
      </c>
      <c r="E791" s="25"/>
      <c r="F791" s="25"/>
      <c r="G791" s="25">
        <v>29410</v>
      </c>
      <c r="H791" s="25">
        <v>78801</v>
      </c>
      <c r="I791" s="21">
        <f t="shared" si="77"/>
        <v>0.4256291163817718</v>
      </c>
      <c r="J791" s="21">
        <f t="shared" si="78"/>
        <v>0.20115226964124822</v>
      </c>
      <c r="M791" s="21">
        <f t="shared" si="79"/>
        <v>0.37321861397698</v>
      </c>
      <c r="N791" s="25"/>
    </row>
    <row r="792" spans="1:14" ht="12">
      <c r="A792" s="24">
        <v>38855</v>
      </c>
      <c r="B792" s="199" t="s">
        <v>56</v>
      </c>
      <c r="C792" s="25">
        <v>33520</v>
      </c>
      <c r="D792" s="25">
        <v>15869</v>
      </c>
      <c r="E792" s="25"/>
      <c r="F792" s="25"/>
      <c r="G792" s="25">
        <v>29437</v>
      </c>
      <c r="H792" s="25">
        <v>78826</v>
      </c>
      <c r="I792" s="21">
        <f t="shared" si="77"/>
        <v>0.4252404029127445</v>
      </c>
      <c r="J792" s="21">
        <f t="shared" si="78"/>
        <v>0.20131682439804124</v>
      </c>
      <c r="M792" s="21">
        <f t="shared" si="79"/>
        <v>0.3734427726892142</v>
      </c>
      <c r="N792" s="25"/>
    </row>
    <row r="793" spans="1:14" ht="12">
      <c r="A793" s="24">
        <v>38848</v>
      </c>
      <c r="B793" s="199"/>
      <c r="C793" s="25">
        <v>34942</v>
      </c>
      <c r="D793" s="25">
        <v>16502</v>
      </c>
      <c r="E793" s="25"/>
      <c r="F793" s="25"/>
      <c r="G793" s="25">
        <v>31157</v>
      </c>
      <c r="H793" s="25">
        <v>82601</v>
      </c>
      <c r="I793" s="21">
        <f t="shared" si="77"/>
        <v>0.4230215130567427</v>
      </c>
      <c r="J793" s="21">
        <f t="shared" si="78"/>
        <v>0.199779663684459</v>
      </c>
      <c r="M793" s="21">
        <f t="shared" si="79"/>
        <v>0.37719882325879833</v>
      </c>
      <c r="N793" s="25"/>
    </row>
    <row r="794" spans="1:14" ht="12">
      <c r="A794" s="24">
        <v>38841</v>
      </c>
      <c r="B794" s="199"/>
      <c r="C794" s="25">
        <v>34908</v>
      </c>
      <c r="D794" s="25">
        <v>16480</v>
      </c>
      <c r="E794" s="25"/>
      <c r="F794" s="25"/>
      <c r="G794" s="25">
        <v>31125</v>
      </c>
      <c r="H794" s="25">
        <v>82513</v>
      </c>
      <c r="I794" s="21">
        <f t="shared" si="77"/>
        <v>0.4230606086313672</v>
      </c>
      <c r="J794" s="21">
        <f t="shared" si="78"/>
        <v>0.19972610376546726</v>
      </c>
      <c r="M794" s="21">
        <f t="shared" si="79"/>
        <v>0.3772132876031656</v>
      </c>
      <c r="N794" s="25"/>
    </row>
    <row r="795" spans="1:14" ht="12">
      <c r="A795" s="24">
        <v>38834</v>
      </c>
      <c r="B795" s="199"/>
      <c r="C795" s="25">
        <v>34884</v>
      </c>
      <c r="D795" s="25">
        <v>16470</v>
      </c>
      <c r="E795" s="25"/>
      <c r="F795" s="25"/>
      <c r="G795" s="25">
        <v>31111</v>
      </c>
      <c r="H795" s="25">
        <v>82465</v>
      </c>
      <c r="I795" s="21">
        <f t="shared" si="77"/>
        <v>0.4230158248954102</v>
      </c>
      <c r="J795" s="21">
        <f t="shared" si="78"/>
        <v>0.19972109379736858</v>
      </c>
      <c r="M795" s="21">
        <f t="shared" si="79"/>
        <v>0.37726308130722125</v>
      </c>
      <c r="N795" s="25"/>
    </row>
    <row r="796" spans="1:14" ht="12">
      <c r="A796" s="24">
        <v>38827</v>
      </c>
      <c r="B796" s="199"/>
      <c r="C796" s="25">
        <v>34872</v>
      </c>
      <c r="D796" s="25">
        <v>16470</v>
      </c>
      <c r="E796" s="25"/>
      <c r="F796" s="25"/>
      <c r="G796" s="25">
        <v>31082</v>
      </c>
      <c r="H796" s="25">
        <v>82424</v>
      </c>
      <c r="I796" s="21">
        <f t="shared" si="77"/>
        <v>0.42308065611957685</v>
      </c>
      <c r="J796" s="21">
        <f t="shared" si="78"/>
        <v>0.19982044064835486</v>
      </c>
      <c r="M796" s="21">
        <f t="shared" si="79"/>
        <v>0.37709890323206835</v>
      </c>
      <c r="N796" s="25"/>
    </row>
    <row r="797" spans="1:14" ht="12">
      <c r="A797" s="24">
        <v>38820</v>
      </c>
      <c r="B797" s="199" t="s">
        <v>56</v>
      </c>
      <c r="C797" s="25">
        <v>34863</v>
      </c>
      <c r="D797" s="25">
        <v>16457</v>
      </c>
      <c r="E797" s="25"/>
      <c r="F797" s="25"/>
      <c r="G797" s="25">
        <v>31047</v>
      </c>
      <c r="H797" s="25">
        <v>82367</v>
      </c>
      <c r="I797" s="21">
        <f t="shared" si="77"/>
        <v>0.4232641713307514</v>
      </c>
      <c r="J797" s="21">
        <f t="shared" si="78"/>
        <v>0.19980089113358504</v>
      </c>
      <c r="M797" s="21">
        <f t="shared" si="79"/>
        <v>0.37693493753566354</v>
      </c>
      <c r="N797" s="25"/>
    </row>
    <row r="798" spans="1:14" ht="12">
      <c r="A798" s="24">
        <v>38813</v>
      </c>
      <c r="B798" s="199"/>
      <c r="C798" s="25">
        <v>34809</v>
      </c>
      <c r="D798" s="25">
        <v>16434</v>
      </c>
      <c r="E798" s="25"/>
      <c r="F798" s="25"/>
      <c r="G798" s="25">
        <v>30973</v>
      </c>
      <c r="H798" s="25">
        <v>82216</v>
      </c>
      <c r="I798" s="21">
        <f t="shared" si="77"/>
        <v>0.4233847426291719</v>
      </c>
      <c r="J798" s="21">
        <f t="shared" si="78"/>
        <v>0.19988809963997275</v>
      </c>
      <c r="M798" s="21">
        <f t="shared" si="79"/>
        <v>0.3767271577308553</v>
      </c>
      <c r="N798" s="25"/>
    </row>
    <row r="799" spans="1:14" ht="12">
      <c r="A799" s="24">
        <v>38806</v>
      </c>
      <c r="B799" s="199"/>
      <c r="C799" s="25">
        <v>34874</v>
      </c>
      <c r="D799" s="25">
        <v>16463</v>
      </c>
      <c r="E799" s="25"/>
      <c r="F799" s="25"/>
      <c r="G799" s="25">
        <v>31058</v>
      </c>
      <c r="H799" s="25">
        <v>82395</v>
      </c>
      <c r="I799" s="21">
        <f t="shared" si="77"/>
        <v>0.4232538382183385</v>
      </c>
      <c r="J799" s="21">
        <f t="shared" si="78"/>
        <v>0.1998058134595546</v>
      </c>
      <c r="M799" s="21">
        <f t="shared" si="79"/>
        <v>0.37694034832210693</v>
      </c>
      <c r="N799" s="25"/>
    </row>
    <row r="800" spans="1:14" ht="12">
      <c r="A800" s="24">
        <v>38799</v>
      </c>
      <c r="B800" s="199"/>
      <c r="C800" s="25">
        <v>34855</v>
      </c>
      <c r="D800" s="25">
        <v>16453</v>
      </c>
      <c r="E800" s="25"/>
      <c r="F800" s="25"/>
      <c r="G800" s="25">
        <v>31041</v>
      </c>
      <c r="H800" s="25">
        <v>82349</v>
      </c>
      <c r="I800" s="21">
        <f t="shared" si="77"/>
        <v>0.4232595417066388</v>
      </c>
      <c r="J800" s="21">
        <f t="shared" si="78"/>
        <v>0.1997959902366756</v>
      </c>
      <c r="M800" s="21">
        <f t="shared" si="79"/>
        <v>0.3769444680566856</v>
      </c>
      <c r="N800" s="25"/>
    </row>
    <row r="801" spans="1:14" ht="12">
      <c r="A801" s="24">
        <v>38785</v>
      </c>
      <c r="B801" s="199"/>
      <c r="C801" s="25">
        <v>34818</v>
      </c>
      <c r="D801" s="25">
        <v>16444</v>
      </c>
      <c r="E801" s="25"/>
      <c r="F801" s="25"/>
      <c r="G801" s="25">
        <v>31001</v>
      </c>
      <c r="H801" s="25">
        <v>82263</v>
      </c>
      <c r="I801" s="21">
        <f t="shared" si="77"/>
        <v>0.42325225192370813</v>
      </c>
      <c r="J801" s="21">
        <f t="shared" si="78"/>
        <v>0.199895457252957</v>
      </c>
      <c r="M801" s="21">
        <f t="shared" si="79"/>
        <v>0.37685229082333493</v>
      </c>
      <c r="N801" s="25"/>
    </row>
    <row r="802" spans="1:14" ht="12">
      <c r="A802" s="24">
        <v>38779</v>
      </c>
      <c r="B802" s="199"/>
      <c r="C802" s="25">
        <v>34793</v>
      </c>
      <c r="D802" s="25">
        <v>16426</v>
      </c>
      <c r="E802" s="25"/>
      <c r="F802" s="25"/>
      <c r="G802" s="25">
        <v>30957</v>
      </c>
      <c r="H802" s="25">
        <v>82176</v>
      </c>
      <c r="I802" s="21">
        <f t="shared" si="77"/>
        <v>0.4233961253894081</v>
      </c>
      <c r="J802" s="21">
        <f t="shared" si="78"/>
        <v>0.19988804517133957</v>
      </c>
      <c r="M802" s="21">
        <f t="shared" si="79"/>
        <v>0.37671582943925236</v>
      </c>
      <c r="N802" s="25"/>
    </row>
    <row r="803" spans="1:14" ht="12">
      <c r="A803" s="24">
        <v>38777</v>
      </c>
      <c r="B803" s="199"/>
      <c r="C803" s="25">
        <v>34798</v>
      </c>
      <c r="D803" s="25">
        <v>16433</v>
      </c>
      <c r="E803" s="25"/>
      <c r="F803" s="25"/>
      <c r="G803" s="25">
        <v>30959</v>
      </c>
      <c r="H803" s="25">
        <v>82190</v>
      </c>
      <c r="I803" s="21">
        <f t="shared" si="77"/>
        <v>0.42338484000486676</v>
      </c>
      <c r="J803" s="21">
        <f t="shared" si="78"/>
        <v>0.19993916534858255</v>
      </c>
      <c r="M803" s="21">
        <f t="shared" si="79"/>
        <v>0.37667599464655066</v>
      </c>
      <c r="N803" s="25"/>
    </row>
    <row r="804" spans="1:14" ht="12">
      <c r="A804" s="24">
        <v>38771</v>
      </c>
      <c r="B804" s="199"/>
      <c r="C804" s="25">
        <v>34783</v>
      </c>
      <c r="D804" s="25">
        <v>16421</v>
      </c>
      <c r="E804" s="25"/>
      <c r="F804" s="25"/>
      <c r="G804" s="25">
        <v>30944</v>
      </c>
      <c r="H804" s="25">
        <v>82148</v>
      </c>
      <c r="I804" s="21">
        <f t="shared" si="77"/>
        <v>0.42341870769830064</v>
      </c>
      <c r="J804" s="21">
        <f t="shared" si="78"/>
        <v>0.19989531090227394</v>
      </c>
      <c r="M804" s="21">
        <f t="shared" si="79"/>
        <v>0.37668598139942544</v>
      </c>
      <c r="N804" s="25"/>
    </row>
    <row r="805" spans="1:14" ht="12">
      <c r="A805" s="24">
        <v>38764</v>
      </c>
      <c r="B805" s="199"/>
      <c r="C805" s="25">
        <v>34779</v>
      </c>
      <c r="D805" s="25">
        <v>16420</v>
      </c>
      <c r="E805" s="25"/>
      <c r="F805" s="25"/>
      <c r="G805" s="25">
        <v>30938</v>
      </c>
      <c r="H805" s="25">
        <v>82137</v>
      </c>
      <c r="I805" s="21">
        <f t="shared" si="77"/>
        <v>0.42342671390481756</v>
      </c>
      <c r="J805" s="21">
        <f t="shared" si="78"/>
        <v>0.1999099066194285</v>
      </c>
      <c r="M805" s="21">
        <f t="shared" si="79"/>
        <v>0.3766633794757539</v>
      </c>
      <c r="N805" s="25"/>
    </row>
    <row r="806" spans="1:14" ht="12">
      <c r="A806" s="24">
        <v>38757</v>
      </c>
      <c r="B806" s="199" t="s">
        <v>319</v>
      </c>
      <c r="C806" s="25">
        <v>34764</v>
      </c>
      <c r="D806" s="25">
        <v>16401</v>
      </c>
      <c r="E806" s="25"/>
      <c r="F806" s="25"/>
      <c r="G806" s="25">
        <v>30921</v>
      </c>
      <c r="H806" s="25">
        <v>82086</v>
      </c>
      <c r="I806" s="21">
        <f t="shared" si="77"/>
        <v>0.4235070535779548</v>
      </c>
      <c r="J806" s="21">
        <f t="shared" si="78"/>
        <v>0.19980264600540895</v>
      </c>
      <c r="M806" s="21">
        <f t="shared" si="79"/>
        <v>0.3766903004166362</v>
      </c>
      <c r="N806" s="25"/>
    </row>
    <row r="807" spans="1:14" ht="12">
      <c r="A807" s="24">
        <v>38754</v>
      </c>
      <c r="B807" s="199"/>
      <c r="C807" s="25">
        <v>34784</v>
      </c>
      <c r="D807" s="25">
        <v>16408</v>
      </c>
      <c r="E807" s="25"/>
      <c r="F807" s="25"/>
      <c r="G807" s="25">
        <v>30934</v>
      </c>
      <c r="H807" s="25">
        <v>82126</v>
      </c>
      <c r="I807" s="21">
        <f t="shared" si="77"/>
        <v>0.4235443099627402</v>
      </c>
      <c r="J807" s="21">
        <f t="shared" si="78"/>
        <v>0.19979056571609477</v>
      </c>
      <c r="M807" s="21">
        <f t="shared" si="79"/>
        <v>0.37666512432116506</v>
      </c>
      <c r="N807" s="25"/>
    </row>
    <row r="808" spans="1:14" ht="12">
      <c r="A808" s="24">
        <v>38750</v>
      </c>
      <c r="B808" s="199"/>
      <c r="C808" s="25">
        <v>34737</v>
      </c>
      <c r="D808" s="25">
        <v>16366</v>
      </c>
      <c r="E808" s="25"/>
      <c r="F808" s="25"/>
      <c r="G808" s="25">
        <v>30896</v>
      </c>
      <c r="H808" s="25">
        <v>81999</v>
      </c>
      <c r="I808" s="21">
        <f t="shared" si="77"/>
        <v>0.42362711740387077</v>
      </c>
      <c r="J808" s="21">
        <f t="shared" si="78"/>
        <v>0.1995877998512177</v>
      </c>
      <c r="M808" s="21">
        <f t="shared" si="79"/>
        <v>0.3767850827449115</v>
      </c>
      <c r="N808" s="25"/>
    </row>
    <row r="809" spans="1:14" ht="12">
      <c r="A809" s="24">
        <v>38743</v>
      </c>
      <c r="B809" s="199"/>
      <c r="C809" s="25">
        <v>34748</v>
      </c>
      <c r="D809" s="25">
        <v>16374</v>
      </c>
      <c r="E809" s="25"/>
      <c r="F809" s="25"/>
      <c r="G809" s="25">
        <v>30910</v>
      </c>
      <c r="H809" s="25">
        <v>82032</v>
      </c>
      <c r="I809" s="21">
        <f t="shared" si="77"/>
        <v>0.42359079383655157</v>
      </c>
      <c r="J809" s="21">
        <f t="shared" si="78"/>
        <v>0.1996050321825629</v>
      </c>
      <c r="M809" s="21">
        <f t="shared" si="79"/>
        <v>0.3768041739808855</v>
      </c>
      <c r="N809" s="25"/>
    </row>
    <row r="810" spans="1:14" ht="12">
      <c r="A810" s="24">
        <v>38736</v>
      </c>
      <c r="B810" s="199"/>
      <c r="C810" s="25">
        <v>34750</v>
      </c>
      <c r="D810" s="25">
        <v>16396</v>
      </c>
      <c r="E810" s="25"/>
      <c r="F810" s="25"/>
      <c r="G810" s="25">
        <v>30927</v>
      </c>
      <c r="H810" s="25">
        <v>82073</v>
      </c>
      <c r="I810" s="21">
        <f t="shared" si="77"/>
        <v>0.42340355537143765</v>
      </c>
      <c r="J810" s="21">
        <f t="shared" si="78"/>
        <v>0.19977337248547025</v>
      </c>
      <c r="M810" s="21">
        <f t="shared" si="79"/>
        <v>0.37682307214309213</v>
      </c>
      <c r="N810" s="25"/>
    </row>
    <row r="811" spans="1:14" ht="12">
      <c r="A811" s="24">
        <v>38729</v>
      </c>
      <c r="B811" s="199"/>
      <c r="C811" s="25">
        <v>34741</v>
      </c>
      <c r="D811" s="25">
        <v>16414</v>
      </c>
      <c r="E811" s="25"/>
      <c r="F811" s="25"/>
      <c r="G811" s="25">
        <v>30943</v>
      </c>
      <c r="H811" s="25">
        <v>82098</v>
      </c>
      <c r="I811" s="21">
        <f t="shared" si="77"/>
        <v>0.423164997929304</v>
      </c>
      <c r="J811" s="21">
        <f t="shared" si="78"/>
        <v>0.19993178883773052</v>
      </c>
      <c r="M811" s="21">
        <f t="shared" si="79"/>
        <v>0.3769032132329655</v>
      </c>
      <c r="N811" s="25"/>
    </row>
    <row r="812" spans="1:14" ht="12">
      <c r="A812" s="24">
        <v>38722</v>
      </c>
      <c r="B812" s="199"/>
      <c r="C812" s="25">
        <v>34695</v>
      </c>
      <c r="D812" s="25">
        <v>16381</v>
      </c>
      <c r="E812" s="25"/>
      <c r="F812" s="25"/>
      <c r="G812" s="25">
        <v>30920</v>
      </c>
      <c r="H812" s="25">
        <v>81996</v>
      </c>
      <c r="I812" s="21">
        <f t="shared" si="77"/>
        <v>0.4231303966047124</v>
      </c>
      <c r="J812" s="21">
        <f t="shared" si="78"/>
        <v>0.1997780379530709</v>
      </c>
      <c r="M812" s="21">
        <f t="shared" si="79"/>
        <v>0.37709156544221667</v>
      </c>
      <c r="N812" s="25"/>
    </row>
    <row r="813" spans="1:14" ht="12">
      <c r="A813" s="24">
        <v>38715</v>
      </c>
      <c r="B813" s="199"/>
      <c r="C813" s="25">
        <v>34671</v>
      </c>
      <c r="D813" s="25">
        <v>16368</v>
      </c>
      <c r="E813" s="25"/>
      <c r="F813" s="25"/>
      <c r="G813" s="25">
        <v>30898</v>
      </c>
      <c r="H813" s="25">
        <v>81937</v>
      </c>
      <c r="I813" s="21">
        <f t="shared" si="77"/>
        <v>0.4231421702039372</v>
      </c>
      <c r="J813" s="21">
        <f t="shared" si="78"/>
        <v>0.1997632327275834</v>
      </c>
      <c r="M813" s="21">
        <f t="shared" si="79"/>
        <v>0.3770945970684794</v>
      </c>
      <c r="N813" s="25"/>
    </row>
    <row r="814" spans="1:14" ht="12">
      <c r="A814" s="24">
        <v>38706</v>
      </c>
      <c r="B814" s="199"/>
      <c r="C814" s="25">
        <v>34662</v>
      </c>
      <c r="D814" s="25">
        <v>16358</v>
      </c>
      <c r="E814" s="25"/>
      <c r="F814" s="25"/>
      <c r="G814" s="25">
        <v>30884</v>
      </c>
      <c r="H814" s="25">
        <v>81904</v>
      </c>
      <c r="I814" s="21">
        <f t="shared" si="77"/>
        <v>0.42320277397929285</v>
      </c>
      <c r="J814" s="21">
        <f t="shared" si="78"/>
        <v>0.1997216253174448</v>
      </c>
      <c r="M814" s="21">
        <f t="shared" si="79"/>
        <v>0.37707560070326235</v>
      </c>
      <c r="N814" s="25"/>
    </row>
    <row r="815" spans="1:14" ht="12">
      <c r="A815" s="24">
        <v>38694</v>
      </c>
      <c r="B815" s="199"/>
      <c r="C815" s="25">
        <v>34613</v>
      </c>
      <c r="D815" s="25">
        <v>16334</v>
      </c>
      <c r="E815" s="25"/>
      <c r="F815" s="25"/>
      <c r="G815" s="25">
        <v>30832</v>
      </c>
      <c r="H815" s="25">
        <v>81779</v>
      </c>
      <c r="I815" s="21">
        <f aca="true" t="shared" si="80" ref="I815:I878">C815/H815</f>
        <v>0.42325046772398783</v>
      </c>
      <c r="J815" s="21">
        <f t="shared" si="78"/>
        <v>0.1997334278971374</v>
      </c>
      <c r="M815" s="21">
        <f t="shared" si="79"/>
        <v>0.3770161043788748</v>
      </c>
      <c r="N815" s="25"/>
    </row>
    <row r="816" spans="1:14" ht="12">
      <c r="A816" s="24">
        <v>38687</v>
      </c>
      <c r="B816" s="199"/>
      <c r="C816" s="25">
        <v>34577</v>
      </c>
      <c r="D816" s="25">
        <v>16328</v>
      </c>
      <c r="E816" s="25"/>
      <c r="F816" s="25"/>
      <c r="G816" s="25">
        <v>30809</v>
      </c>
      <c r="H816" s="25">
        <v>81714</v>
      </c>
      <c r="I816" s="21">
        <f t="shared" si="80"/>
        <v>0.42314658442861686</v>
      </c>
      <c r="J816" s="21">
        <f t="shared" si="78"/>
        <v>0.1998188804855961</v>
      </c>
      <c r="M816" s="21">
        <f t="shared" si="79"/>
        <v>0.377034535085787</v>
      </c>
      <c r="N816" s="25"/>
    </row>
    <row r="817" spans="1:14" ht="12">
      <c r="A817" s="24">
        <v>38679</v>
      </c>
      <c r="B817" s="199"/>
      <c r="C817" s="25">
        <v>34546</v>
      </c>
      <c r="D817" s="25">
        <v>16308</v>
      </c>
      <c r="E817" s="25"/>
      <c r="F817" s="25"/>
      <c r="G817" s="25">
        <v>30779</v>
      </c>
      <c r="H817" s="25">
        <v>81633</v>
      </c>
      <c r="I817" s="21">
        <f t="shared" si="80"/>
        <v>0.4231867014565188</v>
      </c>
      <c r="J817" s="21">
        <f t="shared" si="78"/>
        <v>0.19977215096835838</v>
      </c>
      <c r="M817" s="21">
        <f t="shared" si="79"/>
        <v>0.3770411475751228</v>
      </c>
      <c r="N817" s="25"/>
    </row>
    <row r="818" spans="1:14" ht="12">
      <c r="A818" s="24">
        <v>38672</v>
      </c>
      <c r="B818" s="199"/>
      <c r="C818" s="25">
        <v>34552</v>
      </c>
      <c r="D818" s="25">
        <v>16314</v>
      </c>
      <c r="E818" s="25"/>
      <c r="F818" s="25"/>
      <c r="G818" s="25">
        <v>30764</v>
      </c>
      <c r="H818" s="25">
        <v>81630</v>
      </c>
      <c r="I818" s="21">
        <f t="shared" si="80"/>
        <v>0.42327575646208504</v>
      </c>
      <c r="J818" s="21">
        <f t="shared" si="78"/>
        <v>0.19985299522234473</v>
      </c>
      <c r="M818" s="21">
        <f t="shared" si="79"/>
        <v>0.37687124831557023</v>
      </c>
      <c r="N818" s="25"/>
    </row>
    <row r="819" spans="1:14" ht="12">
      <c r="A819" s="24">
        <v>38666</v>
      </c>
      <c r="B819" s="199" t="s">
        <v>266</v>
      </c>
      <c r="C819" s="25">
        <v>34529</v>
      </c>
      <c r="D819" s="25">
        <v>16308</v>
      </c>
      <c r="E819" s="25"/>
      <c r="F819" s="25"/>
      <c r="G819" s="25">
        <v>30715</v>
      </c>
      <c r="H819" s="25">
        <v>81552</v>
      </c>
      <c r="I819" s="21">
        <f t="shared" si="80"/>
        <v>0.42339856778497154</v>
      </c>
      <c r="J819" s="21">
        <f t="shared" si="78"/>
        <v>0.19997057092407297</v>
      </c>
      <c r="M819" s="21">
        <f t="shared" si="79"/>
        <v>0.37663086129095547</v>
      </c>
      <c r="N819" s="25"/>
    </row>
    <row r="820" spans="1:14" ht="12">
      <c r="A820" s="24">
        <v>38659</v>
      </c>
      <c r="B820" s="199" t="s">
        <v>65</v>
      </c>
      <c r="C820" s="25">
        <v>34489</v>
      </c>
      <c r="D820" s="25">
        <v>16287</v>
      </c>
      <c r="E820" s="25"/>
      <c r="F820" s="25"/>
      <c r="G820" s="25">
        <v>30631</v>
      </c>
      <c r="H820" s="25">
        <v>81407</v>
      </c>
      <c r="I820" s="21">
        <f t="shared" si="80"/>
        <v>0.42366135590305504</v>
      </c>
      <c r="J820" s="21">
        <f aca="true" t="shared" si="81" ref="J820:J883">D820/H820</f>
        <v>0.20006879015318094</v>
      </c>
      <c r="M820" s="21">
        <f t="shared" si="79"/>
        <v>0.37626985394376405</v>
      </c>
      <c r="N820" s="25"/>
    </row>
    <row r="821" spans="1:14" ht="12">
      <c r="A821" s="24">
        <v>38654</v>
      </c>
      <c r="B821" s="199"/>
      <c r="C821" s="25">
        <v>34487</v>
      </c>
      <c r="D821" s="25">
        <v>16281</v>
      </c>
      <c r="E821" s="25"/>
      <c r="F821" s="25"/>
      <c r="G821" s="25">
        <v>30621</v>
      </c>
      <c r="H821" s="25">
        <v>81389</v>
      </c>
      <c r="I821" s="21">
        <f t="shared" si="80"/>
        <v>0.42373047954883336</v>
      </c>
      <c r="J821" s="21">
        <f t="shared" si="81"/>
        <v>0.20003931735246777</v>
      </c>
      <c r="M821" s="21">
        <f t="shared" si="79"/>
        <v>0.37623020309869887</v>
      </c>
      <c r="N821" s="25"/>
    </row>
    <row r="822" spans="1:14" ht="12">
      <c r="A822" s="24">
        <v>38653</v>
      </c>
      <c r="B822" s="199"/>
      <c r="C822" s="25">
        <v>34477</v>
      </c>
      <c r="D822" s="25">
        <v>16274</v>
      </c>
      <c r="E822" s="25"/>
      <c r="F822" s="25"/>
      <c r="G822" s="25">
        <v>30605</v>
      </c>
      <c r="H822" s="25">
        <v>81356</v>
      </c>
      <c r="I822" s="21">
        <f t="shared" si="80"/>
        <v>0.42377943851713457</v>
      </c>
      <c r="J822" s="21">
        <f t="shared" si="81"/>
        <v>0.20003441663798613</v>
      </c>
      <c r="M822" s="21">
        <f t="shared" si="79"/>
        <v>0.3761861448448793</v>
      </c>
      <c r="N822" s="25"/>
    </row>
    <row r="823" spans="1:14" ht="12">
      <c r="A823" s="24">
        <v>38652</v>
      </c>
      <c r="B823" s="199"/>
      <c r="C823" s="25">
        <v>34397</v>
      </c>
      <c r="D823" s="25">
        <v>16201</v>
      </c>
      <c r="E823" s="25"/>
      <c r="F823" s="25"/>
      <c r="G823" s="25">
        <v>30496</v>
      </c>
      <c r="H823" s="25">
        <v>81094</v>
      </c>
      <c r="I823" s="21">
        <f t="shared" si="80"/>
        <v>0.4241620835080277</v>
      </c>
      <c r="J823" s="21">
        <f t="shared" si="81"/>
        <v>0.19978050164007202</v>
      </c>
      <c r="M823" s="21">
        <f t="shared" si="79"/>
        <v>0.37605741485190025</v>
      </c>
      <c r="N823" s="25"/>
    </row>
    <row r="824" spans="1:14" ht="12">
      <c r="A824" s="24">
        <v>38645</v>
      </c>
      <c r="B824" s="199"/>
      <c r="C824" s="25">
        <v>34363</v>
      </c>
      <c r="D824" s="25">
        <v>16172</v>
      </c>
      <c r="E824" s="25"/>
      <c r="F824" s="25"/>
      <c r="G824" s="25">
        <v>30449</v>
      </c>
      <c r="H824" s="25">
        <v>80984</v>
      </c>
      <c r="I824" s="21">
        <f t="shared" si="80"/>
        <v>0.42431838387829696</v>
      </c>
      <c r="J824" s="21">
        <f t="shared" si="81"/>
        <v>0.1996937666699595</v>
      </c>
      <c r="M824" s="21">
        <f t="shared" si="79"/>
        <v>0.37598784945174357</v>
      </c>
      <c r="N824" s="25"/>
    </row>
    <row r="825" spans="1:14" ht="12">
      <c r="A825" s="24">
        <v>38638</v>
      </c>
      <c r="B825" s="199"/>
      <c r="C825" s="25">
        <v>34326</v>
      </c>
      <c r="D825" s="25">
        <v>16157</v>
      </c>
      <c r="E825" s="25"/>
      <c r="F825" s="25"/>
      <c r="G825" s="25">
        <v>30419</v>
      </c>
      <c r="H825" s="25">
        <v>80902</v>
      </c>
      <c r="I825" s="21">
        <f t="shared" si="80"/>
        <v>0.424291117648513</v>
      </c>
      <c r="J825" s="21">
        <f t="shared" si="81"/>
        <v>0.19971076116783268</v>
      </c>
      <c r="M825" s="21">
        <f t="shared" si="79"/>
        <v>0.3759981211836543</v>
      </c>
      <c r="N825" s="25"/>
    </row>
    <row r="826" spans="1:14" ht="12">
      <c r="A826" s="24">
        <v>38631</v>
      </c>
      <c r="B826" s="199" t="s">
        <v>318</v>
      </c>
      <c r="C826" s="25">
        <v>34299</v>
      </c>
      <c r="D826" s="25">
        <v>16147</v>
      </c>
      <c r="E826" s="25"/>
      <c r="F826" s="25"/>
      <c r="G826" s="25">
        <v>30387</v>
      </c>
      <c r="H826" s="25">
        <v>80833</v>
      </c>
      <c r="I826" s="21">
        <f t="shared" si="80"/>
        <v>0.4243192755434043</v>
      </c>
      <c r="J826" s="21">
        <f t="shared" si="81"/>
        <v>0.19975752477329803</v>
      </c>
      <c r="M826" s="21">
        <f aca="true" t="shared" si="82" ref="M826:M889">G826/H826</f>
        <v>0.3759231996832977</v>
      </c>
      <c r="N826" s="25"/>
    </row>
    <row r="827" spans="1:14" ht="12">
      <c r="A827" s="24">
        <v>38629</v>
      </c>
      <c r="B827" s="199" t="s">
        <v>82</v>
      </c>
      <c r="C827" s="25">
        <v>34296</v>
      </c>
      <c r="D827" s="25">
        <v>16146</v>
      </c>
      <c r="E827" s="25"/>
      <c r="F827" s="25"/>
      <c r="G827" s="25">
        <v>30393</v>
      </c>
      <c r="H827" s="25">
        <v>80835</v>
      </c>
      <c r="I827" s="21">
        <f t="shared" si="80"/>
        <v>0.42427166450176285</v>
      </c>
      <c r="J827" s="21">
        <f t="shared" si="81"/>
        <v>0.19974021154203006</v>
      </c>
      <c r="M827" s="21">
        <f t="shared" si="82"/>
        <v>0.37598812395620707</v>
      </c>
      <c r="N827" s="25"/>
    </row>
    <row r="828" spans="1:14" ht="12">
      <c r="A828" s="24">
        <v>38624</v>
      </c>
      <c r="B828" s="199"/>
      <c r="C828" s="25">
        <v>34317</v>
      </c>
      <c r="D828" s="25">
        <v>16133</v>
      </c>
      <c r="E828" s="25"/>
      <c r="F828" s="25"/>
      <c r="G828" s="25">
        <v>30407</v>
      </c>
      <c r="H828" s="25">
        <v>80857</v>
      </c>
      <c r="I828" s="21">
        <f t="shared" si="80"/>
        <v>0.4244159441977813</v>
      </c>
      <c r="J828" s="21">
        <f t="shared" si="81"/>
        <v>0.1995250875001546</v>
      </c>
      <c r="M828" s="21">
        <f t="shared" si="82"/>
        <v>0.37605896830206414</v>
      </c>
      <c r="N828" s="25"/>
    </row>
    <row r="829" spans="1:14" ht="12">
      <c r="A829" s="24">
        <v>38617</v>
      </c>
      <c r="B829" s="199"/>
      <c r="C829" s="25">
        <v>34316</v>
      </c>
      <c r="D829" s="25">
        <v>16110</v>
      </c>
      <c r="E829" s="25"/>
      <c r="F829" s="25"/>
      <c r="G829" s="25">
        <v>30403</v>
      </c>
      <c r="H829" s="25">
        <v>80829</v>
      </c>
      <c r="I829" s="21">
        <f t="shared" si="80"/>
        <v>0.42455059446485793</v>
      </c>
      <c r="J829" s="21">
        <f t="shared" si="81"/>
        <v>0.19930965371339496</v>
      </c>
      <c r="M829" s="21">
        <f t="shared" si="82"/>
        <v>0.37613975182174714</v>
      </c>
      <c r="N829" s="25"/>
    </row>
    <row r="830" spans="1:14" ht="12">
      <c r="A830" s="24">
        <v>38610</v>
      </c>
      <c r="B830" s="199"/>
      <c r="C830" s="25">
        <v>34259</v>
      </c>
      <c r="D830" s="25">
        <v>16075</v>
      </c>
      <c r="E830" s="25"/>
      <c r="F830" s="25"/>
      <c r="G830" s="25">
        <v>30359</v>
      </c>
      <c r="H830" s="25">
        <v>80693</v>
      </c>
      <c r="I830" s="21">
        <f t="shared" si="80"/>
        <v>0.4245597511556145</v>
      </c>
      <c r="J830" s="21">
        <f t="shared" si="81"/>
        <v>0.19921182754390096</v>
      </c>
      <c r="M830" s="21">
        <f t="shared" si="82"/>
        <v>0.37622842130048456</v>
      </c>
      <c r="N830" s="25"/>
    </row>
    <row r="831" spans="1:14" ht="12">
      <c r="A831" s="24">
        <v>38597</v>
      </c>
      <c r="B831" s="199" t="s">
        <v>301</v>
      </c>
      <c r="C831" s="25">
        <v>34257</v>
      </c>
      <c r="D831" s="25">
        <v>16058</v>
      </c>
      <c r="E831" s="25"/>
      <c r="F831" s="25"/>
      <c r="G831" s="25">
        <v>30372</v>
      </c>
      <c r="H831" s="25">
        <v>80687</v>
      </c>
      <c r="I831" s="21">
        <f t="shared" si="80"/>
        <v>0.4245665348817034</v>
      </c>
      <c r="J831" s="21">
        <f t="shared" si="81"/>
        <v>0.1990159505248677</v>
      </c>
      <c r="M831" s="21">
        <f t="shared" si="82"/>
        <v>0.3764175145934289</v>
      </c>
      <c r="N831" s="25"/>
    </row>
    <row r="832" spans="1:14" ht="12">
      <c r="A832" s="24">
        <v>38589</v>
      </c>
      <c r="B832" s="199"/>
      <c r="C832" s="25">
        <v>34212</v>
      </c>
      <c r="D832" s="25">
        <v>16019</v>
      </c>
      <c r="E832" s="25"/>
      <c r="F832" s="25"/>
      <c r="G832" s="25">
        <v>30326</v>
      </c>
      <c r="H832" s="25">
        <v>80557</v>
      </c>
      <c r="I832" s="21">
        <f t="shared" si="80"/>
        <v>0.4246930744690095</v>
      </c>
      <c r="J832" s="21">
        <f t="shared" si="81"/>
        <v>0.19885298608438745</v>
      </c>
      <c r="M832" s="21">
        <f t="shared" si="82"/>
        <v>0.37645393944660305</v>
      </c>
      <c r="N832" s="25"/>
    </row>
    <row r="833" spans="1:14" ht="12">
      <c r="A833" s="24">
        <v>38582</v>
      </c>
      <c r="B833" s="199"/>
      <c r="C833" s="25">
        <v>34200</v>
      </c>
      <c r="D833" s="25">
        <v>15996</v>
      </c>
      <c r="E833" s="25"/>
      <c r="F833" s="25"/>
      <c r="G833" s="25">
        <v>30304</v>
      </c>
      <c r="H833" s="25">
        <v>80500</v>
      </c>
      <c r="I833" s="21">
        <f t="shared" si="80"/>
        <v>0.4248447204968944</v>
      </c>
      <c r="J833" s="21">
        <f t="shared" si="81"/>
        <v>0.19870807453416148</v>
      </c>
      <c r="M833" s="21">
        <f t="shared" si="82"/>
        <v>0.3764472049689441</v>
      </c>
      <c r="N833" s="25"/>
    </row>
    <row r="834" spans="1:14" ht="12">
      <c r="A834" s="24">
        <v>38574</v>
      </c>
      <c r="B834" s="199"/>
      <c r="C834" s="25">
        <v>34164</v>
      </c>
      <c r="D834" s="25">
        <v>15972</v>
      </c>
      <c r="E834" s="25"/>
      <c r="F834" s="25"/>
      <c r="G834" s="25">
        <v>30246</v>
      </c>
      <c r="H834" s="25">
        <v>80382</v>
      </c>
      <c r="I834" s="21">
        <f t="shared" si="80"/>
        <v>0.42502052698365306</v>
      </c>
      <c r="J834" s="21">
        <f t="shared" si="81"/>
        <v>0.19870120176158843</v>
      </c>
      <c r="M834" s="21">
        <f t="shared" si="82"/>
        <v>0.37627827125475855</v>
      </c>
      <c r="N834" s="25"/>
    </row>
    <row r="835" spans="1:14" ht="12">
      <c r="A835" s="24">
        <v>38568</v>
      </c>
      <c r="B835" s="199"/>
      <c r="C835" s="25">
        <v>34133</v>
      </c>
      <c r="D835" s="25">
        <v>15952</v>
      </c>
      <c r="E835" s="25"/>
      <c r="F835" s="25"/>
      <c r="G835" s="25">
        <v>30209</v>
      </c>
      <c r="H835" s="25">
        <v>80294</v>
      </c>
      <c r="I835" s="21">
        <f t="shared" si="80"/>
        <v>0.42510025655715244</v>
      </c>
      <c r="J835" s="21">
        <f t="shared" si="81"/>
        <v>0.1986698881610083</v>
      </c>
      <c r="M835" s="21">
        <f t="shared" si="82"/>
        <v>0.3762298552818392</v>
      </c>
      <c r="N835" s="25"/>
    </row>
    <row r="836" spans="1:14" ht="12">
      <c r="A836" s="24">
        <v>38560</v>
      </c>
      <c r="B836" s="199"/>
      <c r="C836" s="25">
        <v>34108</v>
      </c>
      <c r="D836" s="25">
        <v>15919</v>
      </c>
      <c r="E836" s="25"/>
      <c r="F836" s="25"/>
      <c r="G836" s="25">
        <v>30164</v>
      </c>
      <c r="H836" s="25">
        <v>80191</v>
      </c>
      <c r="I836" s="21">
        <f t="shared" si="80"/>
        <v>0.42533451384818743</v>
      </c>
      <c r="J836" s="21">
        <f t="shared" si="81"/>
        <v>0.1985135489019965</v>
      </c>
      <c r="M836" s="21">
        <f t="shared" si="82"/>
        <v>0.37615193724981605</v>
      </c>
      <c r="N836" s="25"/>
    </row>
    <row r="837" spans="1:14" ht="12">
      <c r="A837" s="24">
        <v>38554</v>
      </c>
      <c r="B837" s="199"/>
      <c r="C837" s="25">
        <v>34106</v>
      </c>
      <c r="D837" s="25">
        <v>15919</v>
      </c>
      <c r="E837" s="25"/>
      <c r="F837" s="25"/>
      <c r="G837" s="25">
        <v>30156</v>
      </c>
      <c r="H837" s="25">
        <v>80181</v>
      </c>
      <c r="I837" s="21">
        <f t="shared" si="80"/>
        <v>0.4253626170788591</v>
      </c>
      <c r="J837" s="21">
        <f t="shared" si="81"/>
        <v>0.19853830708023099</v>
      </c>
      <c r="M837" s="21">
        <f t="shared" si="82"/>
        <v>0.37609907584090996</v>
      </c>
      <c r="N837" s="25"/>
    </row>
    <row r="838" spans="1:14" ht="12">
      <c r="A838" s="24">
        <v>38545</v>
      </c>
      <c r="B838" s="199"/>
      <c r="C838" s="25">
        <v>34098</v>
      </c>
      <c r="D838" s="25">
        <v>15897</v>
      </c>
      <c r="E838" s="25"/>
      <c r="F838" s="25"/>
      <c r="G838" s="25">
        <v>30138</v>
      </c>
      <c r="H838" s="25">
        <v>80133</v>
      </c>
      <c r="I838" s="21">
        <f t="shared" si="80"/>
        <v>0.42551757702819065</v>
      </c>
      <c r="J838" s="21">
        <f t="shared" si="81"/>
        <v>0.19838268877990342</v>
      </c>
      <c r="M838" s="21">
        <f t="shared" si="82"/>
        <v>0.37609973419190595</v>
      </c>
      <c r="N838" s="25"/>
    </row>
    <row r="839" spans="1:14" ht="12">
      <c r="A839" s="24">
        <v>38540</v>
      </c>
      <c r="B839" s="199"/>
      <c r="C839" s="25">
        <v>34081</v>
      </c>
      <c r="D839" s="25">
        <v>15884</v>
      </c>
      <c r="E839" s="25"/>
      <c r="F839" s="25"/>
      <c r="G839" s="25">
        <v>30121</v>
      </c>
      <c r="H839" s="25">
        <v>80086</v>
      </c>
      <c r="I839" s="21">
        <f t="shared" si="80"/>
        <v>0.42555502834452963</v>
      </c>
      <c r="J839" s="21">
        <f t="shared" si="81"/>
        <v>0.19833678795295057</v>
      </c>
      <c r="M839" s="21">
        <f t="shared" si="82"/>
        <v>0.3761081837025198</v>
      </c>
      <c r="N839" s="25"/>
    </row>
    <row r="840" spans="1:14" ht="12">
      <c r="A840" s="24">
        <v>38533</v>
      </c>
      <c r="B840" s="199"/>
      <c r="C840" s="25">
        <v>34080</v>
      </c>
      <c r="D840" s="25">
        <v>15865</v>
      </c>
      <c r="E840" s="25"/>
      <c r="F840" s="25"/>
      <c r="G840" s="25">
        <v>30109</v>
      </c>
      <c r="H840" s="25">
        <v>80054</v>
      </c>
      <c r="I840" s="21">
        <f t="shared" si="80"/>
        <v>0.42571264396532343</v>
      </c>
      <c r="J840" s="21">
        <f t="shared" si="81"/>
        <v>0.19817872935768358</v>
      </c>
      <c r="M840" s="21">
        <f t="shared" si="82"/>
        <v>0.376108626676993</v>
      </c>
      <c r="N840" s="25"/>
    </row>
    <row r="841" spans="1:14" ht="12">
      <c r="A841" s="24">
        <v>38530</v>
      </c>
      <c r="B841" s="199"/>
      <c r="C841" s="25">
        <v>34084</v>
      </c>
      <c r="D841" s="25">
        <v>15858</v>
      </c>
      <c r="E841" s="25"/>
      <c r="F841" s="25"/>
      <c r="G841" s="25">
        <v>30117</v>
      </c>
      <c r="H841" s="25">
        <v>80059</v>
      </c>
      <c r="I841" s="21">
        <f t="shared" si="80"/>
        <v>0.42573601968548197</v>
      </c>
      <c r="J841" s="21">
        <f t="shared" si="81"/>
        <v>0.19807891679886083</v>
      </c>
      <c r="M841" s="21">
        <f t="shared" si="82"/>
        <v>0.3761850635156572</v>
      </c>
      <c r="N841" s="25"/>
    </row>
    <row r="842" spans="1:14" ht="12">
      <c r="A842" s="24">
        <v>38527</v>
      </c>
      <c r="B842" s="199"/>
      <c r="C842" s="25">
        <v>34097</v>
      </c>
      <c r="D842" s="25">
        <v>15862</v>
      </c>
      <c r="E842" s="25"/>
      <c r="F842" s="25"/>
      <c r="G842" s="25">
        <v>30138</v>
      </c>
      <c r="H842" s="25">
        <v>80097</v>
      </c>
      <c r="I842" s="21">
        <f t="shared" si="80"/>
        <v>0.42569634318388955</v>
      </c>
      <c r="J842" s="21">
        <f t="shared" si="81"/>
        <v>0.19803488270472053</v>
      </c>
      <c r="M842" s="21">
        <f t="shared" si="82"/>
        <v>0.3762687741113899</v>
      </c>
      <c r="N842" s="25"/>
    </row>
    <row r="843" spans="1:14" ht="12">
      <c r="A843" s="24">
        <v>38526</v>
      </c>
      <c r="B843" s="199"/>
      <c r="C843" s="25">
        <v>34113</v>
      </c>
      <c r="D843" s="25">
        <v>15870</v>
      </c>
      <c r="E843" s="25"/>
      <c r="F843" s="25"/>
      <c r="G843" s="25">
        <v>30155</v>
      </c>
      <c r="H843" s="25">
        <v>80138</v>
      </c>
      <c r="I843" s="21">
        <f t="shared" si="80"/>
        <v>0.425678205096209</v>
      </c>
      <c r="J843" s="21">
        <f t="shared" si="81"/>
        <v>0.19803339239811327</v>
      </c>
      <c r="M843" s="21">
        <f t="shared" si="82"/>
        <v>0.3762884025056777</v>
      </c>
      <c r="N843" s="25"/>
    </row>
    <row r="844" spans="1:14" ht="12">
      <c r="A844" s="24">
        <v>38524</v>
      </c>
      <c r="B844" s="199"/>
      <c r="C844" s="25">
        <v>34114</v>
      </c>
      <c r="D844" s="25">
        <v>15879</v>
      </c>
      <c r="E844" s="25"/>
      <c r="F844" s="25"/>
      <c r="G844" s="25">
        <v>30180</v>
      </c>
      <c r="H844" s="25">
        <v>80173</v>
      </c>
      <c r="I844" s="21">
        <f t="shared" si="80"/>
        <v>0.42550484577102016</v>
      </c>
      <c r="J844" s="21">
        <f t="shared" si="81"/>
        <v>0.19805919698651667</v>
      </c>
      <c r="M844" s="21">
        <f t="shared" si="82"/>
        <v>0.37643595724246315</v>
      </c>
      <c r="N844" s="25"/>
    </row>
    <row r="845" spans="1:14" ht="12">
      <c r="A845" s="24">
        <v>38523</v>
      </c>
      <c r="B845" s="199"/>
      <c r="C845" s="25">
        <v>34119</v>
      </c>
      <c r="D845" s="25">
        <v>15879</v>
      </c>
      <c r="E845" s="25"/>
      <c r="F845" s="25"/>
      <c r="G845" s="25">
        <v>30182</v>
      </c>
      <c r="H845" s="25">
        <v>80180</v>
      </c>
      <c r="I845" s="21">
        <f t="shared" si="80"/>
        <v>0.4255300573709154</v>
      </c>
      <c r="J845" s="21">
        <f t="shared" si="81"/>
        <v>0.19804190571214766</v>
      </c>
      <c r="M845" s="21">
        <f t="shared" si="82"/>
        <v>0.3764280369169369</v>
      </c>
      <c r="N845" s="25"/>
    </row>
    <row r="846" spans="1:14" ht="12">
      <c r="A846" s="24">
        <v>38520</v>
      </c>
      <c r="B846" s="199"/>
      <c r="C846" s="25">
        <v>34145</v>
      </c>
      <c r="D846" s="25">
        <v>15892</v>
      </c>
      <c r="E846" s="25"/>
      <c r="F846" s="25"/>
      <c r="G846" s="25">
        <v>30206</v>
      </c>
      <c r="H846" s="25">
        <v>80243</v>
      </c>
      <c r="I846" s="21">
        <f t="shared" si="80"/>
        <v>0.42551998305148114</v>
      </c>
      <c r="J846" s="21">
        <f t="shared" si="81"/>
        <v>0.19804842790025298</v>
      </c>
      <c r="M846" s="21">
        <f t="shared" si="82"/>
        <v>0.3764315890482659</v>
      </c>
      <c r="N846" s="25"/>
    </row>
    <row r="847" spans="1:14" ht="12">
      <c r="A847" s="24">
        <v>38519</v>
      </c>
      <c r="B847" s="199"/>
      <c r="C847" s="25">
        <v>34183</v>
      </c>
      <c r="D847" s="25">
        <v>15892</v>
      </c>
      <c r="E847" s="25"/>
      <c r="F847" s="25"/>
      <c r="G847" s="25">
        <v>30257</v>
      </c>
      <c r="H847" s="25">
        <v>80332</v>
      </c>
      <c r="I847" s="21">
        <f t="shared" si="80"/>
        <v>0.4255215854205049</v>
      </c>
      <c r="J847" s="21">
        <f t="shared" si="81"/>
        <v>0.197829009610118</v>
      </c>
      <c r="M847" s="21">
        <f t="shared" si="82"/>
        <v>0.3766494049693771</v>
      </c>
      <c r="N847" s="25"/>
    </row>
    <row r="848" spans="1:14" ht="12">
      <c r="A848" s="24">
        <v>38518</v>
      </c>
      <c r="B848" s="199"/>
      <c r="C848" s="25">
        <v>34242</v>
      </c>
      <c r="D848" s="25">
        <v>15936</v>
      </c>
      <c r="E848" s="25"/>
      <c r="F848" s="25"/>
      <c r="G848" s="25">
        <v>30353</v>
      </c>
      <c r="H848" s="25">
        <v>80531</v>
      </c>
      <c r="I848" s="21">
        <f t="shared" si="80"/>
        <v>0.42520271696613726</v>
      </c>
      <c r="J848" s="21">
        <f t="shared" si="81"/>
        <v>0.19788652816927643</v>
      </c>
      <c r="M848" s="21">
        <f t="shared" si="82"/>
        <v>0.3769107548645863</v>
      </c>
      <c r="N848" s="25"/>
    </row>
    <row r="849" spans="1:14" ht="12">
      <c r="A849" s="24">
        <v>38517</v>
      </c>
      <c r="B849" s="199"/>
      <c r="C849" s="25">
        <v>34404</v>
      </c>
      <c r="D849" s="25">
        <v>16042</v>
      </c>
      <c r="E849" s="25"/>
      <c r="F849" s="25"/>
      <c r="G849" s="25">
        <v>30632</v>
      </c>
      <c r="H849" s="25">
        <v>81078</v>
      </c>
      <c r="I849" s="21">
        <f t="shared" si="80"/>
        <v>0.4243321246207356</v>
      </c>
      <c r="J849" s="21">
        <f t="shared" si="81"/>
        <v>0.19785885196970818</v>
      </c>
      <c r="M849" s="21">
        <f t="shared" si="82"/>
        <v>0.37780902340955624</v>
      </c>
      <c r="N849" s="25"/>
    </row>
    <row r="850" spans="1:14" ht="12">
      <c r="A850" s="24">
        <v>38516</v>
      </c>
      <c r="B850" s="199"/>
      <c r="C850" s="25">
        <v>34513</v>
      </c>
      <c r="D850" s="25">
        <v>16118</v>
      </c>
      <c r="E850" s="25"/>
      <c r="F850" s="25"/>
      <c r="G850" s="25">
        <v>30863</v>
      </c>
      <c r="H850" s="25">
        <v>81494</v>
      </c>
      <c r="I850" s="21">
        <f t="shared" si="80"/>
        <v>0.4235035708150293</v>
      </c>
      <c r="J850" s="21">
        <f t="shared" si="81"/>
        <v>0.1977814317618475</v>
      </c>
      <c r="M850" s="21">
        <f t="shared" si="82"/>
        <v>0.3787149974231232</v>
      </c>
      <c r="N850" s="25"/>
    </row>
    <row r="851" spans="1:14" ht="12">
      <c r="A851" s="24">
        <v>38513</v>
      </c>
      <c r="B851" s="199"/>
      <c r="C851" s="25">
        <v>34603</v>
      </c>
      <c r="D851" s="25">
        <v>16177</v>
      </c>
      <c r="E851" s="25"/>
      <c r="F851" s="25"/>
      <c r="G851" s="25">
        <v>31066</v>
      </c>
      <c r="H851" s="25">
        <v>81846</v>
      </c>
      <c r="I851" s="21">
        <f t="shared" si="80"/>
        <v>0.4227818097402439</v>
      </c>
      <c r="J851" s="21">
        <f t="shared" si="81"/>
        <v>0.19765168731520172</v>
      </c>
      <c r="M851" s="21">
        <f t="shared" si="82"/>
        <v>0.3795665029445544</v>
      </c>
      <c r="N851" s="25"/>
    </row>
    <row r="852" spans="1:14" ht="12">
      <c r="A852" s="24">
        <v>38512</v>
      </c>
      <c r="B852" s="199"/>
      <c r="C852" s="25">
        <v>34764</v>
      </c>
      <c r="D852" s="25">
        <v>16265</v>
      </c>
      <c r="E852" s="25"/>
      <c r="F852" s="25"/>
      <c r="G852" s="25">
        <v>31350</v>
      </c>
      <c r="H852" s="25">
        <v>82379</v>
      </c>
      <c r="I852" s="21">
        <f t="shared" si="80"/>
        <v>0.4220007526189927</v>
      </c>
      <c r="J852" s="21">
        <f t="shared" si="81"/>
        <v>0.19744109542480487</v>
      </c>
      <c r="M852" s="21">
        <f t="shared" si="82"/>
        <v>0.3805581519562024</v>
      </c>
      <c r="N852" s="25"/>
    </row>
    <row r="853" spans="1:14" ht="12">
      <c r="A853" s="24">
        <v>38511</v>
      </c>
      <c r="B853" s="199" t="s">
        <v>257</v>
      </c>
      <c r="C853" s="25">
        <v>34812</v>
      </c>
      <c r="D853" s="25">
        <v>16300</v>
      </c>
      <c r="E853" s="25"/>
      <c r="F853" s="25"/>
      <c r="G853" s="25">
        <v>31445</v>
      </c>
      <c r="H853" s="25">
        <v>82557</v>
      </c>
      <c r="I853" s="21">
        <f t="shared" si="80"/>
        <v>0.42167229913877685</v>
      </c>
      <c r="J853" s="21">
        <f t="shared" si="81"/>
        <v>0.19743934493743717</v>
      </c>
      <c r="M853" s="21">
        <f t="shared" si="82"/>
        <v>0.380888355923786</v>
      </c>
      <c r="N853" s="25"/>
    </row>
    <row r="854" spans="1:14" ht="12">
      <c r="A854" s="24">
        <v>38509</v>
      </c>
      <c r="B854" s="199"/>
      <c r="C854" s="25">
        <v>34843</v>
      </c>
      <c r="D854" s="25">
        <v>16328</v>
      </c>
      <c r="E854" s="25"/>
      <c r="F854" s="25"/>
      <c r="G854" s="25">
        <v>31497</v>
      </c>
      <c r="H854" s="25">
        <v>82668</v>
      </c>
      <c r="I854" s="21">
        <f t="shared" si="80"/>
        <v>0.42148110514346543</v>
      </c>
      <c r="J854" s="21">
        <f t="shared" si="81"/>
        <v>0.19751294333962355</v>
      </c>
      <c r="M854" s="21">
        <f t="shared" si="82"/>
        <v>0.381005951516911</v>
      </c>
      <c r="N854" s="25"/>
    </row>
    <row r="855" spans="1:14" ht="12">
      <c r="A855" s="24">
        <v>38497</v>
      </c>
      <c r="B855" s="199"/>
      <c r="C855" s="25">
        <v>34802</v>
      </c>
      <c r="D855" s="25">
        <v>16294</v>
      </c>
      <c r="E855" s="25"/>
      <c r="F855" s="25"/>
      <c r="G855" s="25">
        <v>31459</v>
      </c>
      <c r="H855" s="25">
        <v>82555</v>
      </c>
      <c r="I855" s="21">
        <f t="shared" si="80"/>
        <v>0.42156138332021076</v>
      </c>
      <c r="J855" s="21">
        <f t="shared" si="81"/>
        <v>0.19737144933680575</v>
      </c>
      <c r="M855" s="21">
        <f t="shared" si="82"/>
        <v>0.38106716734298346</v>
      </c>
      <c r="N855" s="25"/>
    </row>
    <row r="856" spans="1:14" ht="12">
      <c r="A856" s="24">
        <v>38491</v>
      </c>
      <c r="B856" s="199"/>
      <c r="C856" s="25">
        <v>34791</v>
      </c>
      <c r="D856" s="25">
        <v>16285</v>
      </c>
      <c r="E856" s="25"/>
      <c r="F856" s="25"/>
      <c r="G856" s="25">
        <v>31446</v>
      </c>
      <c r="H856" s="25">
        <v>82522</v>
      </c>
      <c r="I856" s="21">
        <f t="shared" si="80"/>
        <v>0.42159666513172245</v>
      </c>
      <c r="J856" s="21">
        <f t="shared" si="81"/>
        <v>0.1973413150432612</v>
      </c>
      <c r="M856" s="21">
        <f t="shared" si="82"/>
        <v>0.38106201982501636</v>
      </c>
      <c r="N856" s="25"/>
    </row>
    <row r="857" spans="1:14" ht="12">
      <c r="A857" s="24">
        <v>38484</v>
      </c>
      <c r="B857" s="199"/>
      <c r="C857" s="25">
        <v>34771</v>
      </c>
      <c r="D857" s="25">
        <v>16261</v>
      </c>
      <c r="E857" s="25"/>
      <c r="F857" s="25"/>
      <c r="G857" s="25">
        <v>31426</v>
      </c>
      <c r="H857" s="25">
        <v>82458</v>
      </c>
      <c r="I857" s="21">
        <f t="shared" si="80"/>
        <v>0.42168134080380315</v>
      </c>
      <c r="J857" s="21">
        <f t="shared" si="81"/>
        <v>0.19720342477382424</v>
      </c>
      <c r="M857" s="21">
        <f t="shared" si="82"/>
        <v>0.3811152344223726</v>
      </c>
      <c r="N857" s="25"/>
    </row>
    <row r="858" spans="1:14" ht="12">
      <c r="A858" s="24">
        <v>38474</v>
      </c>
      <c r="B858" s="199"/>
      <c r="C858" s="25">
        <v>34745</v>
      </c>
      <c r="D858" s="25">
        <v>16247</v>
      </c>
      <c r="E858" s="25"/>
      <c r="F858" s="25"/>
      <c r="G858" s="25">
        <v>31401</v>
      </c>
      <c r="H858" s="25">
        <v>82393</v>
      </c>
      <c r="I858" s="21">
        <f t="shared" si="80"/>
        <v>0.42169844525627176</v>
      </c>
      <c r="J858" s="21">
        <f t="shared" si="81"/>
        <v>0.1971890815967376</v>
      </c>
      <c r="M858" s="21">
        <f t="shared" si="82"/>
        <v>0.38111247314699065</v>
      </c>
      <c r="N858" s="25"/>
    </row>
    <row r="859" spans="1:14" ht="12">
      <c r="A859" s="24">
        <v>38469</v>
      </c>
      <c r="B859" s="199"/>
      <c r="C859" s="25">
        <v>34738</v>
      </c>
      <c r="D859" s="25">
        <v>16244</v>
      </c>
      <c r="E859" s="25"/>
      <c r="F859" s="25"/>
      <c r="G859" s="25">
        <v>31392</v>
      </c>
      <c r="H859" s="25">
        <v>82374</v>
      </c>
      <c r="I859" s="21">
        <f t="shared" si="80"/>
        <v>0.4217107339694564</v>
      </c>
      <c r="J859" s="21">
        <f t="shared" si="81"/>
        <v>0.19719814504576688</v>
      </c>
      <c r="M859" s="21">
        <f t="shared" si="82"/>
        <v>0.38109112098477677</v>
      </c>
      <c r="N859" s="25"/>
    </row>
    <row r="860" spans="1:14" ht="12">
      <c r="A860" s="24">
        <v>38468</v>
      </c>
      <c r="B860" s="199" t="s">
        <v>56</v>
      </c>
      <c r="C860" s="25">
        <v>34741</v>
      </c>
      <c r="D860" s="25">
        <v>16247</v>
      </c>
      <c r="E860" s="25"/>
      <c r="F860" s="25"/>
      <c r="G860" s="25">
        <v>31394</v>
      </c>
      <c r="H860" s="25">
        <v>82382</v>
      </c>
      <c r="I860" s="21">
        <f t="shared" si="80"/>
        <v>0.42170619795586417</v>
      </c>
      <c r="J860" s="21">
        <f t="shared" si="81"/>
        <v>0.19721541113350002</v>
      </c>
      <c r="M860" s="21">
        <f t="shared" si="82"/>
        <v>0.38107839091063583</v>
      </c>
      <c r="N860" s="25"/>
    </row>
    <row r="861" spans="1:14" ht="12">
      <c r="A861" s="24">
        <v>38463</v>
      </c>
      <c r="B861" s="199"/>
      <c r="C861" s="25">
        <v>35860</v>
      </c>
      <c r="D861" s="25">
        <v>16780</v>
      </c>
      <c r="E861" s="25"/>
      <c r="F861" s="25"/>
      <c r="G861" s="25">
        <v>32594</v>
      </c>
      <c r="H861" s="25">
        <v>85234</v>
      </c>
      <c r="I861" s="21">
        <f t="shared" si="80"/>
        <v>0.4207241241757984</v>
      </c>
      <c r="J861" s="21">
        <f t="shared" si="81"/>
        <v>0.19686979374428046</v>
      </c>
      <c r="M861" s="21">
        <f t="shared" si="82"/>
        <v>0.38240608207992116</v>
      </c>
      <c r="N861" s="25"/>
    </row>
    <row r="862" spans="1:14" ht="12">
      <c r="A862" s="24">
        <v>38456</v>
      </c>
      <c r="B862" s="199"/>
      <c r="C862" s="25">
        <v>35852</v>
      </c>
      <c r="D862" s="25">
        <v>16767</v>
      </c>
      <c r="E862" s="25"/>
      <c r="F862" s="25"/>
      <c r="G862" s="25">
        <v>32580</v>
      </c>
      <c r="H862" s="25">
        <v>85199</v>
      </c>
      <c r="I862" s="21">
        <f t="shared" si="80"/>
        <v>0.4208030610687919</v>
      </c>
      <c r="J862" s="21">
        <f t="shared" si="81"/>
        <v>0.19679808448455968</v>
      </c>
      <c r="M862" s="21">
        <f t="shared" si="82"/>
        <v>0.38239885444664845</v>
      </c>
      <c r="N862" s="25"/>
    </row>
    <row r="863" spans="1:14" ht="12">
      <c r="A863" s="24">
        <v>38450</v>
      </c>
      <c r="B863" s="199"/>
      <c r="C863" s="25">
        <v>35849</v>
      </c>
      <c r="D863" s="25">
        <v>16756</v>
      </c>
      <c r="E863" s="25"/>
      <c r="F863" s="25"/>
      <c r="G863" s="25">
        <v>32573</v>
      </c>
      <c r="H863" s="25">
        <v>85178</v>
      </c>
      <c r="I863" s="21">
        <f t="shared" si="80"/>
        <v>0.42087158655990986</v>
      </c>
      <c r="J863" s="21">
        <f t="shared" si="81"/>
        <v>0.19671746225551198</v>
      </c>
      <c r="M863" s="21">
        <f t="shared" si="82"/>
        <v>0.3824109511845782</v>
      </c>
      <c r="N863" s="25"/>
    </row>
    <row r="864" spans="1:14" ht="12">
      <c r="A864" s="24">
        <v>38448</v>
      </c>
      <c r="B864" s="199"/>
      <c r="C864" s="25">
        <v>35848</v>
      </c>
      <c r="D864" s="25">
        <v>16759</v>
      </c>
      <c r="E864" s="25"/>
      <c r="F864" s="25"/>
      <c r="G864" s="25">
        <v>32567</v>
      </c>
      <c r="H864" s="25">
        <v>85174</v>
      </c>
      <c r="I864" s="21">
        <f t="shared" si="80"/>
        <v>0.4208796111489422</v>
      </c>
      <c r="J864" s="21">
        <f t="shared" si="81"/>
        <v>0.19676192265245263</v>
      </c>
      <c r="M864" s="21">
        <f t="shared" si="82"/>
        <v>0.3823584661986052</v>
      </c>
      <c r="N864" s="25"/>
    </row>
    <row r="865" spans="1:14" ht="12">
      <c r="A865" s="24">
        <v>38442</v>
      </c>
      <c r="B865" s="199"/>
      <c r="C865" s="25">
        <v>35850</v>
      </c>
      <c r="D865" s="25">
        <v>16755</v>
      </c>
      <c r="E865" s="25"/>
      <c r="F865" s="25"/>
      <c r="G865" s="25">
        <v>32556</v>
      </c>
      <c r="H865" s="25">
        <v>85161</v>
      </c>
      <c r="I865" s="21">
        <f t="shared" si="80"/>
        <v>0.4209673442068553</v>
      </c>
      <c r="J865" s="21">
        <f t="shared" si="81"/>
        <v>0.19674498890337125</v>
      </c>
      <c r="M865" s="21">
        <f t="shared" si="82"/>
        <v>0.3822876668897735</v>
      </c>
      <c r="N865" s="25"/>
    </row>
    <row r="866" spans="1:14" ht="12">
      <c r="A866" s="24">
        <v>38439</v>
      </c>
      <c r="B866" s="199"/>
      <c r="C866" s="25">
        <v>35862</v>
      </c>
      <c r="D866" s="25">
        <v>16761</v>
      </c>
      <c r="E866" s="25"/>
      <c r="F866" s="25"/>
      <c r="G866" s="25">
        <v>32568</v>
      </c>
      <c r="H866" s="25">
        <v>85191</v>
      </c>
      <c r="I866" s="21">
        <f t="shared" si="80"/>
        <v>0.420959960559214</v>
      </c>
      <c r="J866" s="21">
        <f t="shared" si="81"/>
        <v>0.19674613515512202</v>
      </c>
      <c r="M866" s="21">
        <f t="shared" si="82"/>
        <v>0.38229390428566395</v>
      </c>
      <c r="N866" s="25"/>
    </row>
    <row r="867" spans="1:14" ht="12">
      <c r="A867" s="24">
        <v>38436</v>
      </c>
      <c r="B867" s="199"/>
      <c r="C867" s="25">
        <v>35856</v>
      </c>
      <c r="D867" s="25">
        <v>16749</v>
      </c>
      <c r="E867" s="25"/>
      <c r="F867" s="25"/>
      <c r="G867" s="25">
        <v>32562</v>
      </c>
      <c r="H867" s="25">
        <v>85167</v>
      </c>
      <c r="I867" s="21">
        <f t="shared" si="80"/>
        <v>0.4210081369544542</v>
      </c>
      <c r="J867" s="21">
        <f t="shared" si="81"/>
        <v>0.19666067843178697</v>
      </c>
      <c r="M867" s="21">
        <f t="shared" si="82"/>
        <v>0.38233118461375887</v>
      </c>
      <c r="N867" s="25"/>
    </row>
    <row r="868" spans="1:14" ht="12">
      <c r="A868" s="24">
        <v>38433</v>
      </c>
      <c r="B868" s="199"/>
      <c r="C868" s="25">
        <v>35857</v>
      </c>
      <c r="D868" s="25">
        <v>16743</v>
      </c>
      <c r="E868" s="25"/>
      <c r="F868" s="25"/>
      <c r="G868" s="25">
        <v>32560</v>
      </c>
      <c r="H868" s="25">
        <v>85160</v>
      </c>
      <c r="I868" s="21">
        <f t="shared" si="80"/>
        <v>0.42105448567402537</v>
      </c>
      <c r="J868" s="21">
        <f t="shared" si="81"/>
        <v>0.1966063879755754</v>
      </c>
      <c r="M868" s="21">
        <f t="shared" si="82"/>
        <v>0.38233912635039924</v>
      </c>
      <c r="N868" s="25"/>
    </row>
    <row r="869" spans="1:14" ht="12">
      <c r="A869" s="24">
        <v>38429</v>
      </c>
      <c r="B869" s="199"/>
      <c r="C869" s="25">
        <v>35849</v>
      </c>
      <c r="D869" s="25">
        <v>16736</v>
      </c>
      <c r="E869" s="25"/>
      <c r="F869" s="25"/>
      <c r="G869" s="25">
        <v>32541</v>
      </c>
      <c r="H869" s="25">
        <v>85126</v>
      </c>
      <c r="I869" s="21">
        <f t="shared" si="80"/>
        <v>0.421128679839297</v>
      </c>
      <c r="J869" s="21">
        <f t="shared" si="81"/>
        <v>0.1966026830815497</v>
      </c>
      <c r="M869" s="21">
        <f t="shared" si="82"/>
        <v>0.38226863707915326</v>
      </c>
      <c r="N869" s="25"/>
    </row>
    <row r="870" spans="1:14" ht="12">
      <c r="A870" s="24">
        <v>38426</v>
      </c>
      <c r="B870" s="199"/>
      <c r="C870" s="25">
        <v>35854</v>
      </c>
      <c r="D870" s="25">
        <v>16739</v>
      </c>
      <c r="E870" s="25"/>
      <c r="F870" s="25"/>
      <c r="G870" s="25">
        <v>32540</v>
      </c>
      <c r="H870" s="25">
        <v>85133</v>
      </c>
      <c r="I870" s="21">
        <f t="shared" si="80"/>
        <v>0.42115278446665805</v>
      </c>
      <c r="J870" s="21">
        <f t="shared" si="81"/>
        <v>0.19662175654564035</v>
      </c>
      <c r="M870" s="21">
        <f t="shared" si="82"/>
        <v>0.3822254589877016</v>
      </c>
      <c r="N870" s="25"/>
    </row>
    <row r="871" spans="1:14" ht="12">
      <c r="A871" s="24">
        <v>38420</v>
      </c>
      <c r="B871" s="199"/>
      <c r="C871" s="25">
        <v>35851</v>
      </c>
      <c r="D871" s="25">
        <v>16732</v>
      </c>
      <c r="E871" s="25"/>
      <c r="F871" s="25"/>
      <c r="G871" s="25">
        <v>32537</v>
      </c>
      <c r="H871" s="25">
        <v>85120</v>
      </c>
      <c r="I871" s="21">
        <f t="shared" si="80"/>
        <v>0.4211818609022556</v>
      </c>
      <c r="J871" s="21">
        <f t="shared" si="81"/>
        <v>0.19656954887218045</v>
      </c>
      <c r="M871" s="21">
        <f t="shared" si="82"/>
        <v>0.3822485902255639</v>
      </c>
      <c r="N871" s="25"/>
    </row>
    <row r="872" spans="1:14" ht="12">
      <c r="A872" s="24">
        <v>38418</v>
      </c>
      <c r="B872" s="199" t="s">
        <v>307</v>
      </c>
      <c r="C872" s="25">
        <v>35856</v>
      </c>
      <c r="D872" s="25">
        <v>16732</v>
      </c>
      <c r="E872" s="25"/>
      <c r="F872" s="25"/>
      <c r="G872" s="25">
        <v>32534</v>
      </c>
      <c r="H872" s="25">
        <v>85122</v>
      </c>
      <c r="I872" s="21">
        <f t="shared" si="80"/>
        <v>0.42123070416578556</v>
      </c>
      <c r="J872" s="21">
        <f t="shared" si="81"/>
        <v>0.19656493033528347</v>
      </c>
      <c r="M872" s="21">
        <f t="shared" si="82"/>
        <v>0.38220436549893094</v>
      </c>
      <c r="N872" s="25"/>
    </row>
    <row r="873" spans="1:14" ht="12">
      <c r="A873" s="24">
        <v>38414</v>
      </c>
      <c r="B873" s="199"/>
      <c r="C873" s="25">
        <v>35847</v>
      </c>
      <c r="D873" s="25">
        <v>16721</v>
      </c>
      <c r="E873" s="25"/>
      <c r="F873" s="25"/>
      <c r="G873" s="25">
        <v>32516</v>
      </c>
      <c r="H873" s="25">
        <v>85084</v>
      </c>
      <c r="I873" s="21">
        <f t="shared" si="80"/>
        <v>0.42131305533355273</v>
      </c>
      <c r="J873" s="21">
        <f t="shared" si="81"/>
        <v>0.19652343566357952</v>
      </c>
      <c r="M873" s="21">
        <f t="shared" si="82"/>
        <v>0.3821635090028678</v>
      </c>
      <c r="N873" s="25"/>
    </row>
    <row r="874" spans="1:14" ht="12">
      <c r="A874" s="24">
        <v>38407</v>
      </c>
      <c r="B874" s="199"/>
      <c r="C874" s="25">
        <v>35857</v>
      </c>
      <c r="D874" s="25">
        <v>16716</v>
      </c>
      <c r="E874" s="25"/>
      <c r="F874" s="25"/>
      <c r="G874" s="25">
        <v>32523</v>
      </c>
      <c r="H874" s="25">
        <v>85096</v>
      </c>
      <c r="I874" s="21">
        <f t="shared" si="80"/>
        <v>0.4213711572811883</v>
      </c>
      <c r="J874" s="21">
        <f t="shared" si="81"/>
        <v>0.19643696530976779</v>
      </c>
      <c r="M874" s="21">
        <f t="shared" si="82"/>
        <v>0.3821918774090439</v>
      </c>
      <c r="N874" s="25"/>
    </row>
    <row r="875" spans="1:14" ht="12">
      <c r="A875" s="24">
        <v>38401</v>
      </c>
      <c r="B875" s="199"/>
      <c r="C875" s="25">
        <v>35846</v>
      </c>
      <c r="D875" s="25">
        <v>16704</v>
      </c>
      <c r="E875" s="25"/>
      <c r="F875" s="25"/>
      <c r="G875" s="25">
        <v>32517</v>
      </c>
      <c r="H875" s="25">
        <v>85067</v>
      </c>
      <c r="I875" s="21">
        <f t="shared" si="80"/>
        <v>0.42138549613833803</v>
      </c>
      <c r="J875" s="21">
        <f t="shared" si="81"/>
        <v>0.19636286691666568</v>
      </c>
      <c r="M875" s="21">
        <f t="shared" si="82"/>
        <v>0.3822516369449963</v>
      </c>
      <c r="N875" s="25"/>
    </row>
    <row r="876" spans="1:14" ht="12">
      <c r="A876" s="24">
        <v>38399</v>
      </c>
      <c r="B876" s="199"/>
      <c r="C876" s="25">
        <v>35846</v>
      </c>
      <c r="D876" s="25">
        <v>16705</v>
      </c>
      <c r="E876" s="25"/>
      <c r="F876" s="25"/>
      <c r="G876" s="25">
        <v>32514</v>
      </c>
      <c r="H876" s="25">
        <v>85065</v>
      </c>
      <c r="I876" s="21">
        <f t="shared" si="80"/>
        <v>0.42139540351495913</v>
      </c>
      <c r="J876" s="21">
        <f t="shared" si="81"/>
        <v>0.19637923940516075</v>
      </c>
      <c r="M876" s="21">
        <f t="shared" si="82"/>
        <v>0.3822253570798801</v>
      </c>
      <c r="N876" s="25"/>
    </row>
    <row r="877" spans="1:14" ht="12">
      <c r="A877" s="24">
        <v>38394</v>
      </c>
      <c r="B877" s="199"/>
      <c r="C877" s="25">
        <v>35860</v>
      </c>
      <c r="D877" s="25">
        <v>16715</v>
      </c>
      <c r="E877" s="25"/>
      <c r="F877" s="25"/>
      <c r="G877" s="25">
        <v>32530</v>
      </c>
      <c r="H877" s="25">
        <v>85105</v>
      </c>
      <c r="I877" s="21">
        <f t="shared" si="80"/>
        <v>0.42136184713001584</v>
      </c>
      <c r="J877" s="21">
        <f t="shared" si="81"/>
        <v>0.19640444157217554</v>
      </c>
      <c r="M877" s="21">
        <f t="shared" si="82"/>
        <v>0.3822337112978086</v>
      </c>
      <c r="N877" s="25"/>
    </row>
    <row r="878" spans="1:14" ht="12">
      <c r="A878" s="24">
        <v>38393</v>
      </c>
      <c r="B878" s="199"/>
      <c r="C878" s="25">
        <v>35864</v>
      </c>
      <c r="D878" s="25">
        <v>16717</v>
      </c>
      <c r="E878" s="25"/>
      <c r="F878" s="25"/>
      <c r="G878" s="25">
        <v>32532</v>
      </c>
      <c r="H878" s="25">
        <v>85113</v>
      </c>
      <c r="I878" s="21">
        <f t="shared" si="80"/>
        <v>0.4213692385417034</v>
      </c>
      <c r="J878" s="21">
        <f t="shared" si="81"/>
        <v>0.1964094791629951</v>
      </c>
      <c r="M878" s="21">
        <f t="shared" si="82"/>
        <v>0.38222128229530156</v>
      </c>
      <c r="N878" s="25"/>
    </row>
    <row r="879" spans="1:14" ht="12">
      <c r="A879" s="24">
        <v>38391</v>
      </c>
      <c r="B879" s="199"/>
      <c r="C879" s="25">
        <v>35864</v>
      </c>
      <c r="D879" s="25">
        <v>16705</v>
      </c>
      <c r="E879" s="25"/>
      <c r="F879" s="25"/>
      <c r="G879" s="25">
        <v>32530</v>
      </c>
      <c r="H879" s="25">
        <v>85099</v>
      </c>
      <c r="I879" s="21">
        <f aca="true" t="shared" si="83" ref="I879:I942">C879/H879</f>
        <v>0.42143855979506223</v>
      </c>
      <c r="J879" s="21">
        <f t="shared" si="81"/>
        <v>0.19630077909258628</v>
      </c>
      <c r="M879" s="21">
        <f t="shared" si="82"/>
        <v>0.3822606611123515</v>
      </c>
      <c r="N879" s="25"/>
    </row>
    <row r="880" spans="1:14" ht="12">
      <c r="A880" s="24">
        <v>38387</v>
      </c>
      <c r="B880" s="199"/>
      <c r="C880" s="25">
        <v>35864</v>
      </c>
      <c r="D880" s="25">
        <v>16705</v>
      </c>
      <c r="E880" s="25"/>
      <c r="F880" s="25"/>
      <c r="G880" s="25">
        <v>32530</v>
      </c>
      <c r="H880" s="25">
        <v>85099</v>
      </c>
      <c r="I880" s="21">
        <f t="shared" si="83"/>
        <v>0.42143855979506223</v>
      </c>
      <c r="J880" s="21">
        <f t="shared" si="81"/>
        <v>0.19630077909258628</v>
      </c>
      <c r="M880" s="21">
        <f t="shared" si="82"/>
        <v>0.3822606611123515</v>
      </c>
      <c r="N880" s="25"/>
    </row>
    <row r="881" spans="1:14" ht="12">
      <c r="A881" s="24">
        <v>38383</v>
      </c>
      <c r="B881" s="199"/>
      <c r="C881" s="25">
        <v>35852</v>
      </c>
      <c r="D881" s="25">
        <v>16699</v>
      </c>
      <c r="E881" s="25"/>
      <c r="F881" s="25"/>
      <c r="G881" s="25">
        <v>32520</v>
      </c>
      <c r="H881" s="25">
        <v>85071</v>
      </c>
      <c r="I881" s="21">
        <f t="shared" si="83"/>
        <v>0.42143621210518273</v>
      </c>
      <c r="J881" s="21">
        <f t="shared" si="81"/>
        <v>0.19629485958787365</v>
      </c>
      <c r="M881" s="21">
        <f t="shared" si="82"/>
        <v>0.3822689283069436</v>
      </c>
      <c r="N881" s="25"/>
    </row>
    <row r="882" spans="1:14" ht="12">
      <c r="A882" s="24">
        <v>38380</v>
      </c>
      <c r="B882" s="199"/>
      <c r="C882" s="25">
        <v>35847</v>
      </c>
      <c r="D882" s="25">
        <v>16696</v>
      </c>
      <c r="E882" s="25"/>
      <c r="F882" s="25"/>
      <c r="G882" s="25">
        <v>32515</v>
      </c>
      <c r="H882" s="25">
        <v>85058</v>
      </c>
      <c r="I882" s="21">
        <f t="shared" si="83"/>
        <v>0.4214418396858614</v>
      </c>
      <c r="J882" s="21">
        <f t="shared" si="81"/>
        <v>0.19628959063227444</v>
      </c>
      <c r="M882" s="21">
        <f t="shared" si="82"/>
        <v>0.3822685696818641</v>
      </c>
      <c r="N882" s="25"/>
    </row>
    <row r="883" spans="1:14" ht="12">
      <c r="A883" s="24">
        <v>38376</v>
      </c>
      <c r="B883" s="199"/>
      <c r="C883" s="25">
        <v>35832</v>
      </c>
      <c r="D883" s="25">
        <v>16689</v>
      </c>
      <c r="E883" s="25"/>
      <c r="F883" s="25"/>
      <c r="G883" s="25">
        <v>32497</v>
      </c>
      <c r="H883" s="25">
        <v>85018</v>
      </c>
      <c r="I883" s="21">
        <f t="shared" si="83"/>
        <v>0.4214636900421087</v>
      </c>
      <c r="J883" s="21">
        <f t="shared" si="81"/>
        <v>0.196299607142017</v>
      </c>
      <c r="M883" s="21">
        <f t="shared" si="82"/>
        <v>0.3822367028158743</v>
      </c>
      <c r="N883" s="25"/>
    </row>
    <row r="884" spans="1:14" ht="12">
      <c r="A884" s="24">
        <v>38373</v>
      </c>
      <c r="B884" s="199"/>
      <c r="C884" s="25">
        <v>35833</v>
      </c>
      <c r="D884" s="25">
        <v>16691</v>
      </c>
      <c r="E884" s="25"/>
      <c r="F884" s="25"/>
      <c r="G884" s="25">
        <v>32510</v>
      </c>
      <c r="H884" s="25">
        <v>85034</v>
      </c>
      <c r="I884" s="21">
        <f t="shared" si="83"/>
        <v>0.4213961474233836</v>
      </c>
      <c r="J884" s="21">
        <f aca="true" t="shared" si="84" ref="J884:J947">D884/H884</f>
        <v>0.19628619140579062</v>
      </c>
      <c r="M884" s="21">
        <f t="shared" si="82"/>
        <v>0.3823176611708258</v>
      </c>
      <c r="N884" s="25"/>
    </row>
    <row r="885" spans="1:14" ht="12">
      <c r="A885" s="24">
        <v>38371</v>
      </c>
      <c r="B885" s="199"/>
      <c r="C885" s="25">
        <v>35850</v>
      </c>
      <c r="D885" s="25">
        <v>16696</v>
      </c>
      <c r="E885" s="25"/>
      <c r="F885" s="25"/>
      <c r="G885" s="25">
        <v>32521</v>
      </c>
      <c r="H885" s="25">
        <v>85067</v>
      </c>
      <c r="I885" s="21">
        <f t="shared" si="83"/>
        <v>0.4214325178976571</v>
      </c>
      <c r="J885" s="21">
        <f t="shared" si="84"/>
        <v>0.19626882339802743</v>
      </c>
      <c r="M885" s="21">
        <f t="shared" si="82"/>
        <v>0.3822986587043154</v>
      </c>
      <c r="N885" s="25"/>
    </row>
    <row r="886" spans="1:14" ht="12">
      <c r="A886" s="24">
        <v>38366</v>
      </c>
      <c r="B886" s="199"/>
      <c r="C886" s="25">
        <v>35867</v>
      </c>
      <c r="D886" s="25">
        <v>16702</v>
      </c>
      <c r="E886" s="25"/>
      <c r="F886" s="25"/>
      <c r="G886" s="25">
        <v>32526</v>
      </c>
      <c r="H886" s="25">
        <v>85095</v>
      </c>
      <c r="I886" s="21">
        <f t="shared" si="83"/>
        <v>0.4214936247723133</v>
      </c>
      <c r="J886" s="21">
        <f t="shared" si="84"/>
        <v>0.1962747517480463</v>
      </c>
      <c r="M886" s="21">
        <f t="shared" si="82"/>
        <v>0.3822316234796404</v>
      </c>
      <c r="N886" s="25"/>
    </row>
    <row r="887" spans="1:14" ht="12">
      <c r="A887" s="24">
        <v>38359</v>
      </c>
      <c r="B887" s="199"/>
      <c r="C887" s="25">
        <v>35839</v>
      </c>
      <c r="D887" s="25">
        <v>16685</v>
      </c>
      <c r="E887" s="25"/>
      <c r="F887" s="25"/>
      <c r="G887" s="25">
        <v>32516</v>
      </c>
      <c r="H887" s="25">
        <v>85040</v>
      </c>
      <c r="I887" s="21">
        <f t="shared" si="83"/>
        <v>0.42143697083725307</v>
      </c>
      <c r="J887" s="21">
        <f t="shared" si="84"/>
        <v>0.19620178739416744</v>
      </c>
      <c r="M887" s="21">
        <f t="shared" si="82"/>
        <v>0.3823612417685795</v>
      </c>
      <c r="N887" s="25"/>
    </row>
    <row r="888" spans="1:14" ht="12">
      <c r="A888" s="24">
        <v>38355</v>
      </c>
      <c r="B888" s="199" t="s">
        <v>204</v>
      </c>
      <c r="C888" s="25">
        <v>35932</v>
      </c>
      <c r="D888" s="25">
        <v>16734</v>
      </c>
      <c r="E888" s="25"/>
      <c r="F888" s="25"/>
      <c r="G888" s="25">
        <v>32601</v>
      </c>
      <c r="H888" s="25">
        <v>85267</v>
      </c>
      <c r="I888" s="21">
        <f t="shared" si="83"/>
        <v>0.421405702088733</v>
      </c>
      <c r="J888" s="21">
        <f t="shared" si="84"/>
        <v>0.19625411941313756</v>
      </c>
      <c r="M888" s="21">
        <f t="shared" si="82"/>
        <v>0.3823401784981294</v>
      </c>
      <c r="N888" s="25"/>
    </row>
    <row r="889" spans="1:14" ht="12">
      <c r="A889" s="24">
        <v>38350</v>
      </c>
      <c r="B889" s="199"/>
      <c r="C889" s="25">
        <v>35780</v>
      </c>
      <c r="D889" s="25">
        <v>16633</v>
      </c>
      <c r="E889" s="25"/>
      <c r="F889" s="25"/>
      <c r="G889" s="25">
        <v>32345</v>
      </c>
      <c r="H889" s="25">
        <v>84758</v>
      </c>
      <c r="I889" s="21">
        <f t="shared" si="83"/>
        <v>0.42214304254465657</v>
      </c>
      <c r="J889" s="21">
        <f t="shared" si="84"/>
        <v>0.19624106279053305</v>
      </c>
      <c r="M889" s="21">
        <f t="shared" si="82"/>
        <v>0.3816158946648104</v>
      </c>
      <c r="N889" s="25"/>
    </row>
    <row r="890" spans="1:14" ht="12">
      <c r="A890" s="24">
        <v>38344</v>
      </c>
      <c r="B890" s="199"/>
      <c r="C890" s="25">
        <v>35752</v>
      </c>
      <c r="D890" s="25">
        <v>16616</v>
      </c>
      <c r="E890" s="25"/>
      <c r="F890" s="25"/>
      <c r="G890" s="25">
        <v>32379</v>
      </c>
      <c r="H890" s="25">
        <v>84747</v>
      </c>
      <c r="I890" s="21">
        <f t="shared" si="83"/>
        <v>0.42186744073536525</v>
      </c>
      <c r="J890" s="21">
        <f t="shared" si="84"/>
        <v>0.1960659374373134</v>
      </c>
      <c r="M890" s="21">
        <f aca="true" t="shared" si="85" ref="M890:M953">G890/H890</f>
        <v>0.3820666218273213</v>
      </c>
      <c r="N890" s="25"/>
    </row>
    <row r="891" spans="1:14" ht="12">
      <c r="A891" s="24">
        <v>38342</v>
      </c>
      <c r="B891" s="199"/>
      <c r="C891" s="25">
        <v>35728</v>
      </c>
      <c r="D891" s="25">
        <v>16601</v>
      </c>
      <c r="E891" s="25"/>
      <c r="F891" s="25"/>
      <c r="G891" s="25">
        <v>32434</v>
      </c>
      <c r="H891" s="25">
        <v>84763</v>
      </c>
      <c r="I891" s="21">
        <f t="shared" si="83"/>
        <v>0.4215046659509456</v>
      </c>
      <c r="J891" s="21">
        <f t="shared" si="84"/>
        <v>0.19585196371058128</v>
      </c>
      <c r="M891" s="21">
        <f t="shared" si="85"/>
        <v>0.3826433703384732</v>
      </c>
      <c r="N891" s="25"/>
    </row>
    <row r="892" spans="1:14" ht="12">
      <c r="A892" s="24">
        <v>38337</v>
      </c>
      <c r="B892" s="199"/>
      <c r="C892" s="25">
        <v>35711</v>
      </c>
      <c r="D892" s="25">
        <v>16575</v>
      </c>
      <c r="E892" s="25"/>
      <c r="F892" s="25"/>
      <c r="G892" s="25">
        <v>32441</v>
      </c>
      <c r="H892" s="25">
        <v>84727</v>
      </c>
      <c r="I892" s="21">
        <f t="shared" si="83"/>
        <v>0.42148311636196256</v>
      </c>
      <c r="J892" s="21">
        <f t="shared" si="84"/>
        <v>0.19562831210830078</v>
      </c>
      <c r="M892" s="21">
        <f t="shared" si="85"/>
        <v>0.3828885715297367</v>
      </c>
      <c r="N892" s="25"/>
    </row>
    <row r="893" spans="1:14" ht="12">
      <c r="A893" s="24">
        <v>38334</v>
      </c>
      <c r="B893" s="199"/>
      <c r="C893" s="25">
        <v>35713</v>
      </c>
      <c r="D893" s="25">
        <v>16569</v>
      </c>
      <c r="E893" s="25"/>
      <c r="F893" s="25"/>
      <c r="G893" s="25">
        <v>32456</v>
      </c>
      <c r="H893" s="25">
        <v>84738</v>
      </c>
      <c r="I893" s="21">
        <f t="shared" si="83"/>
        <v>0.4214520050036583</v>
      </c>
      <c r="J893" s="21">
        <f t="shared" si="84"/>
        <v>0.1955321107413439</v>
      </c>
      <c r="M893" s="21">
        <f t="shared" si="85"/>
        <v>0.3830158842549978</v>
      </c>
      <c r="N893" s="25"/>
    </row>
    <row r="894" spans="1:14" ht="12">
      <c r="A894" s="24">
        <v>38330</v>
      </c>
      <c r="B894" s="199"/>
      <c r="C894" s="25">
        <v>35751</v>
      </c>
      <c r="D894" s="25">
        <v>16574</v>
      </c>
      <c r="E894" s="25"/>
      <c r="F894" s="25"/>
      <c r="G894" s="25">
        <v>32511</v>
      </c>
      <c r="H894" s="25">
        <v>84836</v>
      </c>
      <c r="I894" s="21">
        <f t="shared" si="83"/>
        <v>0.4214130793531048</v>
      </c>
      <c r="J894" s="21">
        <f t="shared" si="84"/>
        <v>0.19536517516148805</v>
      </c>
      <c r="M894" s="21">
        <f t="shared" si="85"/>
        <v>0.38322174548540716</v>
      </c>
      <c r="N894" s="25"/>
    </row>
    <row r="895" spans="1:14" ht="12">
      <c r="A895" s="24">
        <v>38323</v>
      </c>
      <c r="B895" s="199"/>
      <c r="C895" s="25">
        <v>35737</v>
      </c>
      <c r="D895" s="25">
        <v>16551</v>
      </c>
      <c r="E895" s="25"/>
      <c r="F895" s="25"/>
      <c r="G895" s="25">
        <v>32491</v>
      </c>
      <c r="H895" s="25">
        <v>84779</v>
      </c>
      <c r="I895" s="21">
        <f t="shared" si="83"/>
        <v>0.4215312754337749</v>
      </c>
      <c r="J895" s="21">
        <f t="shared" si="84"/>
        <v>0.19522523266374928</v>
      </c>
      <c r="M895" s="21">
        <f t="shared" si="85"/>
        <v>0.38324349190247586</v>
      </c>
      <c r="N895" s="25"/>
    </row>
    <row r="896" spans="1:14" ht="12">
      <c r="A896" s="24">
        <v>38314</v>
      </c>
      <c r="B896" s="199"/>
      <c r="C896" s="25">
        <v>35743</v>
      </c>
      <c r="D896" s="25">
        <v>16555</v>
      </c>
      <c r="E896" s="25"/>
      <c r="F896" s="25"/>
      <c r="G896" s="25">
        <v>32514</v>
      </c>
      <c r="H896" s="25">
        <v>84812</v>
      </c>
      <c r="I896" s="21">
        <f t="shared" si="83"/>
        <v>0.4214380040560298</v>
      </c>
      <c r="J896" s="21">
        <f t="shared" si="84"/>
        <v>0.19519643446682072</v>
      </c>
      <c r="M896" s="21">
        <f t="shared" si="85"/>
        <v>0.38336556147714945</v>
      </c>
      <c r="N896" s="25"/>
    </row>
    <row r="897" spans="1:14" ht="12">
      <c r="A897" s="24">
        <v>38312</v>
      </c>
      <c r="B897" s="199"/>
      <c r="C897" s="25">
        <v>35706</v>
      </c>
      <c r="D897" s="25">
        <v>16528</v>
      </c>
      <c r="E897" s="25"/>
      <c r="F897" s="25"/>
      <c r="G897" s="25">
        <v>32478</v>
      </c>
      <c r="H897" s="25">
        <v>84712</v>
      </c>
      <c r="I897" s="21">
        <f t="shared" si="83"/>
        <v>0.4214987250920767</v>
      </c>
      <c r="J897" s="21">
        <f t="shared" si="84"/>
        <v>0.19510813107942204</v>
      </c>
      <c r="M897" s="21">
        <f t="shared" si="85"/>
        <v>0.38339314382850126</v>
      </c>
      <c r="N897" s="25"/>
    </row>
    <row r="898" spans="1:14" ht="12">
      <c r="A898" s="24">
        <v>38309</v>
      </c>
      <c r="B898" s="199"/>
      <c r="C898" s="25">
        <v>35701</v>
      </c>
      <c r="D898" s="25">
        <v>16519</v>
      </c>
      <c r="E898" s="25"/>
      <c r="F898" s="25"/>
      <c r="G898" s="25">
        <v>32475</v>
      </c>
      <c r="H898" s="25">
        <v>84695</v>
      </c>
      <c r="I898" s="21">
        <f t="shared" si="83"/>
        <v>0.4215242930515379</v>
      </c>
      <c r="J898" s="21">
        <f t="shared" si="84"/>
        <v>0.19504102957671646</v>
      </c>
      <c r="M898" s="21">
        <f t="shared" si="85"/>
        <v>0.3834346773717457</v>
      </c>
      <c r="N898" s="25"/>
    </row>
    <row r="899" spans="1:14" ht="12">
      <c r="A899" s="24">
        <v>38292</v>
      </c>
      <c r="B899" s="199" t="s">
        <v>317</v>
      </c>
      <c r="C899" s="25">
        <v>35628</v>
      </c>
      <c r="D899" s="25">
        <v>16411</v>
      </c>
      <c r="E899" s="25"/>
      <c r="F899" s="25"/>
      <c r="G899" s="25">
        <v>32432</v>
      </c>
      <c r="H899" s="25">
        <v>84471</v>
      </c>
      <c r="I899" s="21">
        <f t="shared" si="83"/>
        <v>0.42177788826934687</v>
      </c>
      <c r="J899" s="21">
        <f t="shared" si="84"/>
        <v>0.1942796936226634</v>
      </c>
      <c r="M899" s="21">
        <f t="shared" si="85"/>
        <v>0.38394241810798974</v>
      </c>
      <c r="N899" s="25"/>
    </row>
    <row r="900" spans="1:14" ht="12">
      <c r="A900" s="24">
        <v>38290</v>
      </c>
      <c r="B900" s="199"/>
      <c r="C900" s="25">
        <v>35625</v>
      </c>
      <c r="D900" s="25">
        <v>16395</v>
      </c>
      <c r="E900" s="25"/>
      <c r="F900" s="25"/>
      <c r="G900" s="25">
        <v>32409</v>
      </c>
      <c r="H900" s="25">
        <v>84429</v>
      </c>
      <c r="I900" s="21">
        <f t="shared" si="83"/>
        <v>0.42195217283161</v>
      </c>
      <c r="J900" s="21">
        <f t="shared" si="84"/>
        <v>0.19418683153892619</v>
      </c>
      <c r="M900" s="21">
        <f t="shared" si="85"/>
        <v>0.3838609956294638</v>
      </c>
      <c r="N900" s="25"/>
    </row>
    <row r="901" spans="1:14" ht="12">
      <c r="A901" s="24">
        <v>38288</v>
      </c>
      <c r="B901" s="199" t="s">
        <v>317</v>
      </c>
      <c r="C901" s="25">
        <v>35533</v>
      </c>
      <c r="D901" s="25">
        <v>16405</v>
      </c>
      <c r="E901" s="25"/>
      <c r="F901" s="25"/>
      <c r="G901" s="25">
        <v>32416</v>
      </c>
      <c r="H901" s="25">
        <v>84354</v>
      </c>
      <c r="I901" s="21">
        <f t="shared" si="83"/>
        <v>0.421236692984328</v>
      </c>
      <c r="J901" s="21">
        <f t="shared" si="84"/>
        <v>0.19447803305118905</v>
      </c>
      <c r="M901" s="21">
        <f t="shared" si="85"/>
        <v>0.38428527396448303</v>
      </c>
      <c r="N901" s="25"/>
    </row>
    <row r="902" spans="1:14" ht="12">
      <c r="A902" s="24">
        <v>38282</v>
      </c>
      <c r="B902" s="199"/>
      <c r="C902" s="25">
        <v>35469</v>
      </c>
      <c r="D902" s="25">
        <v>16267</v>
      </c>
      <c r="E902" s="25"/>
      <c r="F902" s="25"/>
      <c r="G902" s="25">
        <v>32077</v>
      </c>
      <c r="H902" s="25">
        <v>83813</v>
      </c>
      <c r="I902" s="21">
        <f t="shared" si="83"/>
        <v>0.42319210623650266</v>
      </c>
      <c r="J902" s="21">
        <f t="shared" si="84"/>
        <v>0.19408683617099973</v>
      </c>
      <c r="M902" s="21">
        <f t="shared" si="85"/>
        <v>0.3827210575924976</v>
      </c>
      <c r="N902" s="25"/>
    </row>
    <row r="903" spans="1:14" ht="12">
      <c r="A903" s="24">
        <v>38281</v>
      </c>
      <c r="B903" s="199"/>
      <c r="C903" s="25">
        <v>35398</v>
      </c>
      <c r="D903" s="25">
        <v>16214</v>
      </c>
      <c r="E903" s="25"/>
      <c r="F903" s="25"/>
      <c r="G903" s="25">
        <v>31921</v>
      </c>
      <c r="H903" s="25">
        <v>83533</v>
      </c>
      <c r="I903" s="21">
        <f t="shared" si="83"/>
        <v>0.42376066943603125</v>
      </c>
      <c r="J903" s="21">
        <f t="shared" si="84"/>
        <v>0.19410292938120263</v>
      </c>
      <c r="M903" s="21">
        <f t="shared" si="85"/>
        <v>0.3821364011827661</v>
      </c>
      <c r="N903" s="25"/>
    </row>
    <row r="904" spans="1:14" ht="12">
      <c r="A904" s="24">
        <v>38280</v>
      </c>
      <c r="B904" s="199"/>
      <c r="C904" s="25">
        <v>35363</v>
      </c>
      <c r="D904" s="25">
        <v>16189</v>
      </c>
      <c r="E904" s="25"/>
      <c r="F904" s="25"/>
      <c r="G904" s="25">
        <v>31862</v>
      </c>
      <c r="H904" s="25">
        <v>83414</v>
      </c>
      <c r="I904" s="21">
        <f t="shared" si="83"/>
        <v>0.42394562063922125</v>
      </c>
      <c r="J904" s="21">
        <f t="shared" si="84"/>
        <v>0.19408013043374014</v>
      </c>
      <c r="M904" s="21">
        <f t="shared" si="85"/>
        <v>0.38197424892703863</v>
      </c>
      <c r="N904" s="25"/>
    </row>
    <row r="905" spans="1:14" ht="12">
      <c r="A905" s="24">
        <v>38279</v>
      </c>
      <c r="B905" s="199"/>
      <c r="C905" s="25">
        <v>35308</v>
      </c>
      <c r="D905" s="25">
        <v>16162</v>
      </c>
      <c r="E905" s="25"/>
      <c r="F905" s="25"/>
      <c r="G905" s="25">
        <v>31757</v>
      </c>
      <c r="H905" s="25">
        <v>83227</v>
      </c>
      <c r="I905" s="21">
        <f t="shared" si="83"/>
        <v>0.42423732682903387</v>
      </c>
      <c r="J905" s="21">
        <f t="shared" si="84"/>
        <v>0.1941917887224098</v>
      </c>
      <c r="M905" s="21">
        <f t="shared" si="85"/>
        <v>0.38157088444855636</v>
      </c>
      <c r="N905" s="25"/>
    </row>
    <row r="906" spans="1:14" ht="12">
      <c r="A906" s="24">
        <v>38278</v>
      </c>
      <c r="B906" s="199"/>
      <c r="C906" s="25">
        <v>35283</v>
      </c>
      <c r="D906" s="25">
        <v>16149</v>
      </c>
      <c r="E906" s="25"/>
      <c r="F906" s="25"/>
      <c r="G906" s="25">
        <v>31712</v>
      </c>
      <c r="H906" s="25">
        <v>83144</v>
      </c>
      <c r="I906" s="21">
        <f t="shared" si="83"/>
        <v>0.4243601462522852</v>
      </c>
      <c r="J906" s="21">
        <f t="shared" si="84"/>
        <v>0.19422928894448185</v>
      </c>
      <c r="M906" s="21">
        <f t="shared" si="85"/>
        <v>0.38141056480323293</v>
      </c>
      <c r="N906" s="25"/>
    </row>
    <row r="907" spans="1:14" ht="12">
      <c r="A907" s="24">
        <v>38276</v>
      </c>
      <c r="B907" s="199"/>
      <c r="C907" s="25">
        <v>35203</v>
      </c>
      <c r="D907" s="25">
        <v>16093</v>
      </c>
      <c r="E907" s="25"/>
      <c r="F907" s="25"/>
      <c r="G907" s="25">
        <v>31607</v>
      </c>
      <c r="H907" s="25">
        <v>82903</v>
      </c>
      <c r="I907" s="21">
        <f t="shared" si="83"/>
        <v>0.4246287830355958</v>
      </c>
      <c r="J907" s="21">
        <f t="shared" si="84"/>
        <v>0.19411842755991943</v>
      </c>
      <c r="M907" s="21">
        <f t="shared" si="85"/>
        <v>0.38125278940448476</v>
      </c>
      <c r="N907" s="25"/>
    </row>
    <row r="908" spans="1:14" ht="12">
      <c r="A908" s="24">
        <v>38275</v>
      </c>
      <c r="B908" s="199"/>
      <c r="C908" s="25">
        <v>35199</v>
      </c>
      <c r="D908" s="25">
        <v>16081</v>
      </c>
      <c r="E908" s="25"/>
      <c r="F908" s="25"/>
      <c r="G908" s="25">
        <v>31601</v>
      </c>
      <c r="H908" s="25">
        <v>82881</v>
      </c>
      <c r="I908" s="21">
        <f t="shared" si="83"/>
        <v>0.4246932348789228</v>
      </c>
      <c r="J908" s="21">
        <f t="shared" si="84"/>
        <v>0.19402516861524355</v>
      </c>
      <c r="M908" s="21">
        <f t="shared" si="85"/>
        <v>0.38128159650583365</v>
      </c>
      <c r="N908" s="25"/>
    </row>
    <row r="909" spans="1:14" ht="12">
      <c r="A909" s="24">
        <v>38274</v>
      </c>
      <c r="B909" s="199"/>
      <c r="C909" s="25">
        <v>35072</v>
      </c>
      <c r="D909" s="25">
        <v>15981</v>
      </c>
      <c r="E909" s="25"/>
      <c r="F909" s="25"/>
      <c r="G909" s="25">
        <v>31395</v>
      </c>
      <c r="H909" s="25">
        <v>82448</v>
      </c>
      <c r="I909" s="21">
        <f t="shared" si="83"/>
        <v>0.425383271880458</v>
      </c>
      <c r="J909" s="21">
        <f t="shared" si="84"/>
        <v>0.19383126334174267</v>
      </c>
      <c r="M909" s="21">
        <f t="shared" si="85"/>
        <v>0.38078546477779934</v>
      </c>
      <c r="N909" s="25"/>
    </row>
    <row r="910" spans="1:14" ht="12">
      <c r="A910" s="24">
        <v>38273</v>
      </c>
      <c r="B910" s="199"/>
      <c r="C910" s="25">
        <v>34945</v>
      </c>
      <c r="D910" s="25">
        <v>15908</v>
      </c>
      <c r="E910" s="25"/>
      <c r="F910" s="25"/>
      <c r="G910" s="25">
        <v>31246</v>
      </c>
      <c r="H910" s="25">
        <v>82099</v>
      </c>
      <c r="I910" s="21">
        <f t="shared" si="83"/>
        <v>0.4256446485340869</v>
      </c>
      <c r="J910" s="21">
        <f t="shared" si="84"/>
        <v>0.19376606292403073</v>
      </c>
      <c r="M910" s="21">
        <f t="shared" si="85"/>
        <v>0.38058928854188234</v>
      </c>
      <c r="N910" s="25"/>
    </row>
    <row r="911" spans="1:14" ht="12">
      <c r="A911" s="24">
        <v>38272</v>
      </c>
      <c r="B911" s="199"/>
      <c r="C911" s="25">
        <v>34869</v>
      </c>
      <c r="D911" s="25">
        <v>15869</v>
      </c>
      <c r="E911" s="25"/>
      <c r="F911" s="25"/>
      <c r="G911" s="25">
        <v>31161</v>
      </c>
      <c r="H911" s="25">
        <v>81899</v>
      </c>
      <c r="I911" s="21">
        <f t="shared" si="83"/>
        <v>0.4257561142382691</v>
      </c>
      <c r="J911" s="21">
        <f t="shared" si="84"/>
        <v>0.19376304960988536</v>
      </c>
      <c r="M911" s="21">
        <f t="shared" si="85"/>
        <v>0.3804808361518456</v>
      </c>
      <c r="N911" s="25"/>
    </row>
    <row r="912" spans="1:14" ht="12">
      <c r="A912" s="24">
        <v>38271</v>
      </c>
      <c r="B912" s="199"/>
      <c r="C912" s="25">
        <v>34732</v>
      </c>
      <c r="D912" s="25">
        <v>15797</v>
      </c>
      <c r="E912" s="25"/>
      <c r="F912" s="25"/>
      <c r="G912" s="25">
        <v>30948</v>
      </c>
      <c r="H912" s="25">
        <v>81477</v>
      </c>
      <c r="I912" s="21">
        <f t="shared" si="83"/>
        <v>0.42627980902586005</v>
      </c>
      <c r="J912" s="21">
        <f t="shared" si="84"/>
        <v>0.1938829362887686</v>
      </c>
      <c r="M912" s="21">
        <f t="shared" si="85"/>
        <v>0.37983725468537133</v>
      </c>
      <c r="N912" s="25"/>
    </row>
    <row r="913" spans="1:14" ht="12">
      <c r="A913" s="24">
        <v>38269</v>
      </c>
      <c r="B913" s="199"/>
      <c r="C913" s="25">
        <v>34744</v>
      </c>
      <c r="D913" s="25">
        <v>15780</v>
      </c>
      <c r="E913" s="25"/>
      <c r="F913" s="25"/>
      <c r="G913" s="25">
        <v>30901</v>
      </c>
      <c r="H913" s="25">
        <v>81425</v>
      </c>
      <c r="I913" s="21">
        <f t="shared" si="83"/>
        <v>0.42669941664108074</v>
      </c>
      <c r="J913" s="21">
        <f t="shared" si="84"/>
        <v>0.19379797359533313</v>
      </c>
      <c r="M913" s="21">
        <f t="shared" si="85"/>
        <v>0.37950260976358613</v>
      </c>
      <c r="N913" s="25"/>
    </row>
    <row r="914" spans="1:14" ht="12">
      <c r="A914" s="24">
        <v>38268</v>
      </c>
      <c r="B914" s="199"/>
      <c r="C914" s="25">
        <v>34716</v>
      </c>
      <c r="D914" s="25">
        <v>15749</v>
      </c>
      <c r="E914" s="25"/>
      <c r="F914" s="25"/>
      <c r="G914" s="25">
        <v>30846</v>
      </c>
      <c r="H914" s="25">
        <v>81311</v>
      </c>
      <c r="I914" s="21">
        <f t="shared" si="83"/>
        <v>0.4269533027511653</v>
      </c>
      <c r="J914" s="21">
        <f t="shared" si="84"/>
        <v>0.1936884308396158</v>
      </c>
      <c r="M914" s="21">
        <f t="shared" si="85"/>
        <v>0.37935826640921894</v>
      </c>
      <c r="N914" s="25"/>
    </row>
    <row r="915" spans="1:14" ht="12">
      <c r="A915" s="24">
        <v>38267</v>
      </c>
      <c r="B915" s="199"/>
      <c r="C915" s="25">
        <v>34670</v>
      </c>
      <c r="D915" s="25">
        <v>15692</v>
      </c>
      <c r="E915" s="25"/>
      <c r="F915" s="25"/>
      <c r="G915" s="25">
        <v>30707</v>
      </c>
      <c r="H915" s="25">
        <v>81069</v>
      </c>
      <c r="I915" s="21">
        <f t="shared" si="83"/>
        <v>0.42766038806448825</v>
      </c>
      <c r="J915" s="21">
        <f t="shared" si="84"/>
        <v>0.19356350762930344</v>
      </c>
      <c r="M915" s="21">
        <f t="shared" si="85"/>
        <v>0.3787761043062083</v>
      </c>
      <c r="N915" s="25"/>
    </row>
    <row r="916" spans="1:14" ht="12">
      <c r="A916" s="24">
        <v>38266</v>
      </c>
      <c r="B916" s="199"/>
      <c r="C916" s="25">
        <v>34559</v>
      </c>
      <c r="D916" s="25">
        <v>15629</v>
      </c>
      <c r="E916" s="25"/>
      <c r="F916" s="25"/>
      <c r="G916" s="25">
        <v>30531</v>
      </c>
      <c r="H916" s="25">
        <v>80719</v>
      </c>
      <c r="I916" s="21">
        <f t="shared" si="83"/>
        <v>0.4281395953864642</v>
      </c>
      <c r="J916" s="21">
        <f t="shared" si="84"/>
        <v>0.19362231940435337</v>
      </c>
      <c r="M916" s="21">
        <f t="shared" si="85"/>
        <v>0.37823808520918245</v>
      </c>
      <c r="N916" s="25"/>
    </row>
    <row r="917" spans="1:14" ht="12">
      <c r="A917" s="24">
        <v>38265</v>
      </c>
      <c r="B917" s="199"/>
      <c r="C917" s="25">
        <v>34499</v>
      </c>
      <c r="D917" s="25">
        <v>15599</v>
      </c>
      <c r="E917" s="25"/>
      <c r="F917" s="25"/>
      <c r="G917" s="25">
        <v>30448</v>
      </c>
      <c r="H917" s="25">
        <v>80546</v>
      </c>
      <c r="I917" s="21">
        <f t="shared" si="83"/>
        <v>0.428314255208204</v>
      </c>
      <c r="J917" s="21">
        <f t="shared" si="84"/>
        <v>0.19366573138330892</v>
      </c>
      <c r="M917" s="21">
        <f t="shared" si="85"/>
        <v>0.37802001340848707</v>
      </c>
      <c r="N917" s="25"/>
    </row>
    <row r="918" spans="1:14" ht="12">
      <c r="A918" s="24">
        <v>38262</v>
      </c>
      <c r="B918" s="199"/>
      <c r="C918" s="25">
        <v>34423</v>
      </c>
      <c r="D918" s="25">
        <v>15543</v>
      </c>
      <c r="E918" s="25"/>
      <c r="F918" s="25"/>
      <c r="G918" s="25">
        <v>30285</v>
      </c>
      <c r="H918" s="25">
        <v>80251</v>
      </c>
      <c r="I918" s="21">
        <f t="shared" si="83"/>
        <v>0.4289416954305865</v>
      </c>
      <c r="J918" s="21">
        <f t="shared" si="84"/>
        <v>0.19367982953483445</v>
      </c>
      <c r="M918" s="21">
        <f t="shared" si="85"/>
        <v>0.377378475034579</v>
      </c>
      <c r="N918" s="25"/>
    </row>
    <row r="919" spans="1:14" ht="12">
      <c r="A919" s="24">
        <v>38261</v>
      </c>
      <c r="B919" s="199"/>
      <c r="C919" s="25">
        <v>34383</v>
      </c>
      <c r="D919" s="25">
        <v>15505</v>
      </c>
      <c r="E919" s="25"/>
      <c r="F919" s="25"/>
      <c r="G919" s="25">
        <v>30252</v>
      </c>
      <c r="H919" s="25">
        <v>80140</v>
      </c>
      <c r="I919" s="21">
        <f t="shared" si="83"/>
        <v>0.42903668579985027</v>
      </c>
      <c r="J919" s="21">
        <f t="shared" si="84"/>
        <v>0.19347392063888197</v>
      </c>
      <c r="M919" s="21">
        <f t="shared" si="85"/>
        <v>0.37748939356126776</v>
      </c>
      <c r="N919" s="25"/>
    </row>
    <row r="920" spans="1:14" ht="12">
      <c r="A920" s="24">
        <v>38260</v>
      </c>
      <c r="B920" s="199"/>
      <c r="C920" s="25">
        <v>34280</v>
      </c>
      <c r="D920" s="25">
        <v>15441</v>
      </c>
      <c r="E920" s="25"/>
      <c r="F920" s="25"/>
      <c r="G920" s="25">
        <v>30070</v>
      </c>
      <c r="H920" s="25">
        <v>79791</v>
      </c>
      <c r="I920" s="21">
        <f t="shared" si="83"/>
        <v>0.42962238848992995</v>
      </c>
      <c r="J920" s="21">
        <f t="shared" si="84"/>
        <v>0.1935180659472873</v>
      </c>
      <c r="M920" s="21">
        <f t="shared" si="85"/>
        <v>0.3768595455627828</v>
      </c>
      <c r="N920" s="25"/>
    </row>
    <row r="921" spans="1:14" ht="12">
      <c r="A921" s="24">
        <v>38259</v>
      </c>
      <c r="B921" s="199"/>
      <c r="C921" s="25">
        <v>34295</v>
      </c>
      <c r="D921" s="25">
        <v>15439</v>
      </c>
      <c r="E921" s="25"/>
      <c r="F921" s="25"/>
      <c r="G921" s="25">
        <v>30047</v>
      </c>
      <c r="H921" s="25">
        <v>79781</v>
      </c>
      <c r="I921" s="21">
        <f t="shared" si="83"/>
        <v>0.4298642533936652</v>
      </c>
      <c r="J921" s="21">
        <f t="shared" si="84"/>
        <v>0.19351725348140536</v>
      </c>
      <c r="M921" s="21">
        <f t="shared" si="85"/>
        <v>0.3766184931249295</v>
      </c>
      <c r="N921" s="25"/>
    </row>
    <row r="922" spans="1:14" ht="12">
      <c r="A922" s="24">
        <v>38258</v>
      </c>
      <c r="B922" s="199"/>
      <c r="C922" s="25">
        <v>34275</v>
      </c>
      <c r="D922" s="25">
        <v>15408</v>
      </c>
      <c r="E922" s="25"/>
      <c r="F922" s="25"/>
      <c r="G922" s="25">
        <v>29985</v>
      </c>
      <c r="H922" s="25">
        <v>79668</v>
      </c>
      <c r="I922" s="21">
        <f t="shared" si="83"/>
        <v>0.4302229251393282</v>
      </c>
      <c r="J922" s="21">
        <f t="shared" si="84"/>
        <v>0.19340262087663804</v>
      </c>
      <c r="M922" s="21">
        <f t="shared" si="85"/>
        <v>0.37637445398403374</v>
      </c>
      <c r="N922" s="25"/>
    </row>
    <row r="923" spans="1:14" ht="12">
      <c r="A923" s="24">
        <v>38257</v>
      </c>
      <c r="B923" s="199"/>
      <c r="C923" s="25">
        <v>34217</v>
      </c>
      <c r="D923" s="25">
        <v>15362</v>
      </c>
      <c r="E923" s="25"/>
      <c r="F923" s="25"/>
      <c r="G923" s="25">
        <v>29872</v>
      </c>
      <c r="H923" s="25">
        <v>79451</v>
      </c>
      <c r="I923" s="21">
        <f t="shared" si="83"/>
        <v>0.4306679588677298</v>
      </c>
      <c r="J923" s="21">
        <f t="shared" si="84"/>
        <v>0.19335187725768083</v>
      </c>
      <c r="M923" s="21">
        <f t="shared" si="85"/>
        <v>0.3759801638745894</v>
      </c>
      <c r="N923" s="25"/>
    </row>
    <row r="924" spans="1:14" ht="12">
      <c r="A924" s="24">
        <v>38255</v>
      </c>
      <c r="B924" s="199"/>
      <c r="C924" s="25">
        <v>34106</v>
      </c>
      <c r="D924" s="25">
        <v>15290</v>
      </c>
      <c r="E924" s="25"/>
      <c r="F924" s="25"/>
      <c r="G924" s="25">
        <v>29729</v>
      </c>
      <c r="H924" s="25">
        <v>79125</v>
      </c>
      <c r="I924" s="21">
        <f t="shared" si="83"/>
        <v>0.4310394944707741</v>
      </c>
      <c r="J924" s="21">
        <f t="shared" si="84"/>
        <v>0.1932385466034755</v>
      </c>
      <c r="M924" s="21">
        <f t="shared" si="85"/>
        <v>0.3757219589257504</v>
      </c>
      <c r="N924" s="25"/>
    </row>
    <row r="925" spans="1:14" ht="12">
      <c r="A925" s="24">
        <v>38254</v>
      </c>
      <c r="B925" s="199"/>
      <c r="C925" s="25">
        <v>33940</v>
      </c>
      <c r="D925" s="25">
        <v>15184</v>
      </c>
      <c r="E925" s="25"/>
      <c r="F925" s="25"/>
      <c r="G925" s="25">
        <v>29482</v>
      </c>
      <c r="H925" s="25">
        <v>78606</v>
      </c>
      <c r="I925" s="21">
        <f t="shared" si="83"/>
        <v>0.43177365595501616</v>
      </c>
      <c r="J925" s="21">
        <f t="shared" si="84"/>
        <v>0.19316591608783046</v>
      </c>
      <c r="M925" s="21">
        <f t="shared" si="85"/>
        <v>0.3750604279571534</v>
      </c>
      <c r="N925" s="25"/>
    </row>
    <row r="926" spans="1:14" ht="12">
      <c r="A926" s="24">
        <v>38253</v>
      </c>
      <c r="B926" s="199"/>
      <c r="C926" s="25">
        <v>33863</v>
      </c>
      <c r="D926" s="25">
        <v>15150</v>
      </c>
      <c r="E926" s="25"/>
      <c r="F926" s="25"/>
      <c r="G926" s="25">
        <v>29375</v>
      </c>
      <c r="H926" s="25">
        <v>78388</v>
      </c>
      <c r="I926" s="21">
        <f t="shared" si="83"/>
        <v>0.43199214165433486</v>
      </c>
      <c r="J926" s="21">
        <f t="shared" si="84"/>
        <v>0.1932693779660152</v>
      </c>
      <c r="M926" s="21">
        <f t="shared" si="85"/>
        <v>0.37473848037964996</v>
      </c>
      <c r="N926" s="25"/>
    </row>
    <row r="927" spans="1:14" ht="12">
      <c r="A927" s="24">
        <v>38252</v>
      </c>
      <c r="B927" s="199"/>
      <c r="C927" s="25">
        <v>33787</v>
      </c>
      <c r="D927" s="25">
        <v>15122</v>
      </c>
      <c r="E927" s="25"/>
      <c r="F927" s="25"/>
      <c r="G927" s="25">
        <v>29267</v>
      </c>
      <c r="H927" s="25">
        <v>78176</v>
      </c>
      <c r="I927" s="21">
        <f t="shared" si="83"/>
        <v>0.4321914654113794</v>
      </c>
      <c r="J927" s="21">
        <f t="shared" si="84"/>
        <v>0.1934353254195661</v>
      </c>
      <c r="M927" s="21">
        <f t="shared" si="85"/>
        <v>0.3743732091690544</v>
      </c>
      <c r="N927" s="25"/>
    </row>
    <row r="928" spans="1:14" ht="12">
      <c r="A928" s="24">
        <v>38251</v>
      </c>
      <c r="B928" s="199"/>
      <c r="C928" s="25">
        <v>33765</v>
      </c>
      <c r="D928" s="25">
        <v>15101</v>
      </c>
      <c r="E928" s="25"/>
      <c r="F928" s="25"/>
      <c r="G928" s="25">
        <v>29246</v>
      </c>
      <c r="H928" s="25">
        <v>78112</v>
      </c>
      <c r="I928" s="21">
        <f t="shared" si="83"/>
        <v>0.4322639287177386</v>
      </c>
      <c r="J928" s="21">
        <f t="shared" si="84"/>
        <v>0.19332496927488735</v>
      </c>
      <c r="M928" s="21">
        <f t="shared" si="85"/>
        <v>0.37441110200737404</v>
      </c>
      <c r="N928" s="25"/>
    </row>
    <row r="929" spans="1:14" ht="12">
      <c r="A929" s="24">
        <v>38247</v>
      </c>
      <c r="B929" s="199"/>
      <c r="C929" s="25">
        <v>33683</v>
      </c>
      <c r="D929" s="25">
        <v>15043</v>
      </c>
      <c r="E929" s="25"/>
      <c r="F929" s="25"/>
      <c r="G929" s="25">
        <v>29094</v>
      </c>
      <c r="H929" s="25">
        <v>77820</v>
      </c>
      <c r="I929" s="21">
        <f t="shared" si="83"/>
        <v>0.43283217681829866</v>
      </c>
      <c r="J929" s="21">
        <f t="shared" si="84"/>
        <v>0.19330506296581856</v>
      </c>
      <c r="M929" s="21">
        <f t="shared" si="85"/>
        <v>0.37386276021588283</v>
      </c>
      <c r="N929" s="25"/>
    </row>
    <row r="930" spans="1:14" ht="12">
      <c r="A930" s="24">
        <v>38246</v>
      </c>
      <c r="B930" s="199"/>
      <c r="C930" s="25">
        <v>33602</v>
      </c>
      <c r="D930" s="25">
        <v>14982</v>
      </c>
      <c r="E930" s="25"/>
      <c r="F930" s="25"/>
      <c r="G930" s="25">
        <v>28981</v>
      </c>
      <c r="H930" s="25">
        <v>77565</v>
      </c>
      <c r="I930" s="21">
        <f t="shared" si="83"/>
        <v>0.43321085541159027</v>
      </c>
      <c r="J930" s="21">
        <f t="shared" si="84"/>
        <v>0.19315412879520402</v>
      </c>
      <c r="M930" s="21">
        <f t="shared" si="85"/>
        <v>0.3736350157932057</v>
      </c>
      <c r="N930" s="25"/>
    </row>
    <row r="931" spans="1:14" ht="12">
      <c r="A931" s="24">
        <v>38245</v>
      </c>
      <c r="B931" s="199"/>
      <c r="C931" s="25">
        <v>33586</v>
      </c>
      <c r="D931" s="25">
        <v>14977</v>
      </c>
      <c r="E931" s="25"/>
      <c r="F931" s="25"/>
      <c r="G931" s="25">
        <v>28972</v>
      </c>
      <c r="H931" s="25">
        <v>77535</v>
      </c>
      <c r="I931" s="21">
        <f t="shared" si="83"/>
        <v>0.43317211581866255</v>
      </c>
      <c r="J931" s="21">
        <f t="shared" si="84"/>
        <v>0.19316437737795833</v>
      </c>
      <c r="M931" s="21">
        <f t="shared" si="85"/>
        <v>0.3736635068033791</v>
      </c>
      <c r="N931" s="25"/>
    </row>
    <row r="932" spans="1:14" ht="12">
      <c r="A932" s="24">
        <v>38244</v>
      </c>
      <c r="B932" s="199"/>
      <c r="C932" s="25">
        <v>33544</v>
      </c>
      <c r="D932" s="25">
        <v>14963</v>
      </c>
      <c r="E932" s="25"/>
      <c r="F932" s="25"/>
      <c r="G932" s="25">
        <v>28943</v>
      </c>
      <c r="H932" s="25">
        <v>77450</v>
      </c>
      <c r="I932" s="21">
        <f t="shared" si="83"/>
        <v>0.4331052291801162</v>
      </c>
      <c r="J932" s="21">
        <f t="shared" si="84"/>
        <v>0.19319561007101355</v>
      </c>
      <c r="M932" s="21">
        <f t="shared" si="85"/>
        <v>0.3736991607488702</v>
      </c>
      <c r="N932" s="25"/>
    </row>
    <row r="933" spans="1:14" ht="12">
      <c r="A933" s="24">
        <v>38240</v>
      </c>
      <c r="B933" s="199"/>
      <c r="C933" s="25">
        <v>33436</v>
      </c>
      <c r="D933" s="25">
        <v>14920</v>
      </c>
      <c r="E933" s="25"/>
      <c r="F933" s="25"/>
      <c r="G933" s="25">
        <v>28827</v>
      </c>
      <c r="H933" s="25">
        <v>77183</v>
      </c>
      <c r="I933" s="21">
        <f t="shared" si="83"/>
        <v>0.4332042029980695</v>
      </c>
      <c r="J933" s="21">
        <f t="shared" si="84"/>
        <v>0.193306816267831</v>
      </c>
      <c r="M933" s="21">
        <f t="shared" si="85"/>
        <v>0.3734889807340995</v>
      </c>
      <c r="N933" s="25"/>
    </row>
    <row r="934" spans="1:14" ht="12">
      <c r="A934" s="24">
        <v>38239</v>
      </c>
      <c r="B934" s="199"/>
      <c r="C934" s="25">
        <v>33399</v>
      </c>
      <c r="D934" s="25">
        <v>14894</v>
      </c>
      <c r="E934" s="25"/>
      <c r="F934" s="25"/>
      <c r="G934" s="25">
        <v>28786</v>
      </c>
      <c r="H934" s="25">
        <v>77079</v>
      </c>
      <c r="I934" s="21">
        <f t="shared" si="83"/>
        <v>0.433308683298953</v>
      </c>
      <c r="J934" s="21">
        <f t="shared" si="84"/>
        <v>0.19323032213702823</v>
      </c>
      <c r="M934" s="21">
        <f t="shared" si="85"/>
        <v>0.3734609945640187</v>
      </c>
      <c r="N934" s="25"/>
    </row>
    <row r="935" spans="1:14" ht="12">
      <c r="A935" s="24">
        <v>38232</v>
      </c>
      <c r="B935" s="199"/>
      <c r="C935" s="25">
        <v>33122</v>
      </c>
      <c r="D935" s="25">
        <v>14717</v>
      </c>
      <c r="E935" s="25"/>
      <c r="F935" s="25"/>
      <c r="G935" s="25">
        <v>28384</v>
      </c>
      <c r="H935" s="25">
        <v>76223</v>
      </c>
      <c r="I935" s="21">
        <f t="shared" si="83"/>
        <v>0.43454075541503223</v>
      </c>
      <c r="J935" s="21">
        <f t="shared" si="84"/>
        <v>0.19307820474135104</v>
      </c>
      <c r="M935" s="21">
        <f t="shared" si="85"/>
        <v>0.37238103984361676</v>
      </c>
      <c r="N935" s="25"/>
    </row>
    <row r="936" spans="1:14" ht="12">
      <c r="A936" s="24">
        <v>38225</v>
      </c>
      <c r="B936" s="199"/>
      <c r="C936" s="25">
        <v>32667</v>
      </c>
      <c r="D936" s="25">
        <v>14525</v>
      </c>
      <c r="E936" s="25"/>
      <c r="F936" s="25"/>
      <c r="G936" s="25">
        <v>27825</v>
      </c>
      <c r="H936" s="25">
        <v>75017</v>
      </c>
      <c r="I936" s="21">
        <f t="shared" si="83"/>
        <v>0.43546129543970036</v>
      </c>
      <c r="J936" s="21">
        <f t="shared" si="84"/>
        <v>0.193622778836797</v>
      </c>
      <c r="M936" s="21">
        <f t="shared" si="85"/>
        <v>0.3709159257235027</v>
      </c>
      <c r="N936" s="25"/>
    </row>
    <row r="937" spans="1:14" ht="12">
      <c r="A937" s="24">
        <v>38218</v>
      </c>
      <c r="B937" s="199"/>
      <c r="C937" s="25">
        <v>32429</v>
      </c>
      <c r="D937" s="25">
        <v>14408</v>
      </c>
      <c r="E937" s="25"/>
      <c r="F937" s="25"/>
      <c r="G937" s="25">
        <v>27558</v>
      </c>
      <c r="H937" s="25">
        <v>74395</v>
      </c>
      <c r="I937" s="21">
        <f t="shared" si="83"/>
        <v>0.43590295046710126</v>
      </c>
      <c r="J937" s="21">
        <f t="shared" si="84"/>
        <v>0.1936689293635325</v>
      </c>
      <c r="M937" s="21">
        <f t="shared" si="85"/>
        <v>0.3704281201693662</v>
      </c>
      <c r="N937" s="25"/>
    </row>
    <row r="938" spans="1:14" ht="12">
      <c r="A938" s="24">
        <v>38211</v>
      </c>
      <c r="B938" s="199"/>
      <c r="C938" s="25">
        <v>32328</v>
      </c>
      <c r="D938" s="25">
        <v>14356</v>
      </c>
      <c r="E938" s="25"/>
      <c r="F938" s="25"/>
      <c r="G938" s="25">
        <v>27437</v>
      </c>
      <c r="H938" s="25">
        <v>74121</v>
      </c>
      <c r="I938" s="21">
        <f t="shared" si="83"/>
        <v>0.43615169789938074</v>
      </c>
      <c r="J938" s="21">
        <f t="shared" si="84"/>
        <v>0.1936833016284184</v>
      </c>
      <c r="M938" s="21">
        <f t="shared" si="85"/>
        <v>0.37016500047220086</v>
      </c>
      <c r="N938" s="25"/>
    </row>
    <row r="939" spans="1:14" ht="12">
      <c r="A939" s="24">
        <v>38208</v>
      </c>
      <c r="B939" s="199"/>
      <c r="C939" s="25">
        <v>32185</v>
      </c>
      <c r="D939" s="25">
        <v>14296</v>
      </c>
      <c r="E939" s="25"/>
      <c r="F939" s="25"/>
      <c r="G939" s="25">
        <v>27299</v>
      </c>
      <c r="H939" s="25">
        <v>73780</v>
      </c>
      <c r="I939" s="21">
        <f t="shared" si="83"/>
        <v>0.43622933044185414</v>
      </c>
      <c r="J939" s="21">
        <f t="shared" si="84"/>
        <v>0.19376524803469775</v>
      </c>
      <c r="M939" s="21">
        <f t="shared" si="85"/>
        <v>0.37000542152344806</v>
      </c>
      <c r="N939" s="25"/>
    </row>
    <row r="940" spans="1:14" ht="12">
      <c r="A940" s="24">
        <v>38197</v>
      </c>
      <c r="B940" s="199"/>
      <c r="C940" s="25">
        <v>31936</v>
      </c>
      <c r="D940" s="25">
        <v>14214</v>
      </c>
      <c r="E940" s="25"/>
      <c r="F940" s="25"/>
      <c r="G940" s="25">
        <v>27037</v>
      </c>
      <c r="H940" s="25">
        <v>73187</v>
      </c>
      <c r="I940" s="21">
        <f t="shared" si="83"/>
        <v>0.43636164892672197</v>
      </c>
      <c r="J940" s="21">
        <f t="shared" si="84"/>
        <v>0.19421481957178188</v>
      </c>
      <c r="M940" s="21">
        <f t="shared" si="85"/>
        <v>0.36942353150149615</v>
      </c>
      <c r="N940" s="25"/>
    </row>
    <row r="941" spans="1:14" ht="12">
      <c r="A941" s="24">
        <v>38190</v>
      </c>
      <c r="B941" s="199"/>
      <c r="C941" s="25">
        <v>31865</v>
      </c>
      <c r="D941" s="25">
        <v>14171</v>
      </c>
      <c r="E941" s="25"/>
      <c r="F941" s="25"/>
      <c r="G941" s="25">
        <v>26966</v>
      </c>
      <c r="H941" s="25">
        <v>73002</v>
      </c>
      <c r="I941" s="21">
        <f t="shared" si="83"/>
        <v>0.4364948905509438</v>
      </c>
      <c r="J941" s="21">
        <f t="shared" si="84"/>
        <v>0.19411796937070216</v>
      </c>
      <c r="M941" s="21">
        <f t="shared" si="85"/>
        <v>0.369387140078354</v>
      </c>
      <c r="N941" s="25"/>
    </row>
    <row r="942" spans="1:14" ht="12">
      <c r="A942" s="24">
        <v>38188</v>
      </c>
      <c r="B942" s="199"/>
      <c r="C942" s="25">
        <v>31886</v>
      </c>
      <c r="D942" s="25">
        <v>14181</v>
      </c>
      <c r="E942" s="25"/>
      <c r="F942" s="25"/>
      <c r="G942" s="25">
        <v>26972</v>
      </c>
      <c r="H942" s="25">
        <v>73039</v>
      </c>
      <c r="I942" s="21">
        <f t="shared" si="83"/>
        <v>0.4365612891742768</v>
      </c>
      <c r="J942" s="21">
        <f t="shared" si="84"/>
        <v>0.19415654650255343</v>
      </c>
      <c r="M942" s="21">
        <f t="shared" si="85"/>
        <v>0.3692821643231698</v>
      </c>
      <c r="N942" s="25"/>
    </row>
    <row r="943" spans="1:14" ht="12">
      <c r="A943" s="24">
        <v>38180</v>
      </c>
      <c r="B943" s="199"/>
      <c r="C943" s="25">
        <v>31762</v>
      </c>
      <c r="D943" s="25">
        <v>14127</v>
      </c>
      <c r="E943" s="25"/>
      <c r="F943" s="25"/>
      <c r="G943" s="25">
        <v>26769</v>
      </c>
      <c r="H943" s="25">
        <v>72658</v>
      </c>
      <c r="I943" s="21">
        <f aca="true" t="shared" si="86" ref="I943:I1006">C943/H943</f>
        <v>0.43714387954526684</v>
      </c>
      <c r="J943" s="21">
        <f t="shared" si="84"/>
        <v>0.19443144595226955</v>
      </c>
      <c r="M943" s="21">
        <f t="shared" si="85"/>
        <v>0.3684246745024636</v>
      </c>
      <c r="N943" s="25"/>
    </row>
    <row r="944" spans="1:14" ht="12">
      <c r="A944" s="24">
        <v>38176</v>
      </c>
      <c r="B944" s="199"/>
      <c r="C944" s="25">
        <v>31699</v>
      </c>
      <c r="D944" s="25">
        <v>14101</v>
      </c>
      <c r="E944" s="25"/>
      <c r="F944" s="25"/>
      <c r="G944" s="25">
        <v>26735</v>
      </c>
      <c r="H944" s="25">
        <v>72535</v>
      </c>
      <c r="I944" s="21">
        <f t="shared" si="86"/>
        <v>0.4370166126697456</v>
      </c>
      <c r="J944" s="21">
        <f t="shared" si="84"/>
        <v>0.19440270214379266</v>
      </c>
      <c r="M944" s="21">
        <f t="shared" si="85"/>
        <v>0.3685806851864617</v>
      </c>
      <c r="N944" s="25"/>
    </row>
    <row r="945" spans="1:14" ht="12">
      <c r="A945" s="24">
        <v>38169</v>
      </c>
      <c r="B945" s="199"/>
      <c r="C945" s="25">
        <v>31687</v>
      </c>
      <c r="D945" s="25">
        <v>14063</v>
      </c>
      <c r="E945" s="25"/>
      <c r="F945" s="25"/>
      <c r="G945" s="25">
        <v>26697</v>
      </c>
      <c r="H945" s="25">
        <v>72447</v>
      </c>
      <c r="I945" s="21">
        <f t="shared" si="86"/>
        <v>0.4373818101508689</v>
      </c>
      <c r="J945" s="21">
        <f t="shared" si="84"/>
        <v>0.1941143180531975</v>
      </c>
      <c r="M945" s="21">
        <f t="shared" si="85"/>
        <v>0.3685038717959336</v>
      </c>
      <c r="N945" s="25"/>
    </row>
    <row r="946" spans="1:14" ht="12">
      <c r="A946" s="24">
        <v>38166</v>
      </c>
      <c r="B946" s="199"/>
      <c r="C946" s="25">
        <v>31620</v>
      </c>
      <c r="D946" s="25">
        <v>14034</v>
      </c>
      <c r="E946" s="25"/>
      <c r="F946" s="25"/>
      <c r="G946" s="25">
        <v>26670</v>
      </c>
      <c r="H946" s="25">
        <v>72324</v>
      </c>
      <c r="I946" s="21">
        <f t="shared" si="86"/>
        <v>0.4371992699518832</v>
      </c>
      <c r="J946" s="21">
        <f t="shared" si="84"/>
        <v>0.19404347104695538</v>
      </c>
      <c r="M946" s="21">
        <f t="shared" si="85"/>
        <v>0.36875725900116146</v>
      </c>
      <c r="N946" s="25"/>
    </row>
    <row r="947" spans="1:14" ht="12">
      <c r="A947" s="24">
        <v>38163</v>
      </c>
      <c r="B947" s="199"/>
      <c r="C947" s="25">
        <v>31593</v>
      </c>
      <c r="D947" s="25">
        <v>13990</v>
      </c>
      <c r="E947" s="25"/>
      <c r="F947" s="25"/>
      <c r="G947" s="25">
        <v>26619</v>
      </c>
      <c r="H947" s="25">
        <v>72202</v>
      </c>
      <c r="I947" s="21">
        <f t="shared" si="86"/>
        <v>0.4375640563973297</v>
      </c>
      <c r="J947" s="21">
        <f t="shared" si="84"/>
        <v>0.193761945652475</v>
      </c>
      <c r="M947" s="21">
        <f t="shared" si="85"/>
        <v>0.3686739979501953</v>
      </c>
      <c r="N947" s="25"/>
    </row>
    <row r="948" spans="1:14" ht="12">
      <c r="A948" s="24">
        <v>38162</v>
      </c>
      <c r="B948" s="199"/>
      <c r="C948" s="25">
        <v>31587</v>
      </c>
      <c r="D948" s="25">
        <v>13984</v>
      </c>
      <c r="E948" s="25"/>
      <c r="F948" s="25"/>
      <c r="G948" s="25">
        <v>26570</v>
      </c>
      <c r="H948" s="25">
        <v>72141</v>
      </c>
      <c r="I948" s="21">
        <f t="shared" si="86"/>
        <v>0.4378508753690689</v>
      </c>
      <c r="J948" s="21">
        <f aca="true" t="shared" si="87" ref="J948:J1011">D948/H948</f>
        <v>0.19384261377025547</v>
      </c>
      <c r="M948" s="21">
        <f t="shared" si="85"/>
        <v>0.3683065108606756</v>
      </c>
      <c r="N948" s="25"/>
    </row>
    <row r="949" spans="1:14" ht="12">
      <c r="A949" s="24">
        <v>38161</v>
      </c>
      <c r="B949" s="199"/>
      <c r="C949" s="25">
        <v>31634</v>
      </c>
      <c r="D949" s="25">
        <v>13959</v>
      </c>
      <c r="E949" s="25"/>
      <c r="F949" s="25"/>
      <c r="G949" s="25">
        <v>26554</v>
      </c>
      <c r="H949" s="25">
        <v>72147</v>
      </c>
      <c r="I949" s="21">
        <f t="shared" si="86"/>
        <v>0.43846590987844264</v>
      </c>
      <c r="J949" s="21">
        <f t="shared" si="87"/>
        <v>0.19347997837747932</v>
      </c>
      <c r="M949" s="21">
        <f t="shared" si="85"/>
        <v>0.36805411174407804</v>
      </c>
      <c r="N949" s="25"/>
    </row>
    <row r="950" spans="1:14" ht="12">
      <c r="A950" s="24">
        <v>38160</v>
      </c>
      <c r="B950" s="199"/>
      <c r="C950" s="25">
        <v>31681</v>
      </c>
      <c r="D950" s="25">
        <v>13920</v>
      </c>
      <c r="E950" s="25"/>
      <c r="F950" s="25"/>
      <c r="G950" s="25">
        <v>26539</v>
      </c>
      <c r="H950" s="25">
        <v>72140</v>
      </c>
      <c r="I950" s="21">
        <f t="shared" si="86"/>
        <v>0.4391599667313557</v>
      </c>
      <c r="J950" s="21">
        <f t="shared" si="87"/>
        <v>0.19295813695591904</v>
      </c>
      <c r="M950" s="21">
        <f t="shared" si="85"/>
        <v>0.3678818963127253</v>
      </c>
      <c r="N950" s="25"/>
    </row>
    <row r="951" spans="1:14" ht="12">
      <c r="A951" s="24">
        <v>38159</v>
      </c>
      <c r="B951" s="199"/>
      <c r="C951" s="25">
        <v>31687</v>
      </c>
      <c r="D951" s="25">
        <v>13912</v>
      </c>
      <c r="E951" s="25"/>
      <c r="F951" s="25"/>
      <c r="G951" s="25">
        <v>26540</v>
      </c>
      <c r="H951" s="25">
        <v>72139</v>
      </c>
      <c r="I951" s="21">
        <f t="shared" si="86"/>
        <v>0.439249227186404</v>
      </c>
      <c r="J951" s="21">
        <f t="shared" si="87"/>
        <v>0.1928499147479172</v>
      </c>
      <c r="M951" s="21">
        <f t="shared" si="85"/>
        <v>0.36790085806567874</v>
      </c>
      <c r="N951" s="25"/>
    </row>
    <row r="952" spans="1:14" ht="12">
      <c r="A952" s="24">
        <v>38156</v>
      </c>
      <c r="B952" s="199"/>
      <c r="C952" s="25">
        <v>31695</v>
      </c>
      <c r="D952" s="25">
        <v>13901</v>
      </c>
      <c r="E952" s="25"/>
      <c r="F952" s="25"/>
      <c r="G952" s="25">
        <v>26507</v>
      </c>
      <c r="H952" s="25">
        <v>72103</v>
      </c>
      <c r="I952" s="21">
        <f t="shared" si="86"/>
        <v>0.4395794904511601</v>
      </c>
      <c r="J952" s="21">
        <f t="shared" si="87"/>
        <v>0.192793642428193</v>
      </c>
      <c r="M952" s="21">
        <f t="shared" si="85"/>
        <v>0.36762686712064685</v>
      </c>
      <c r="N952" s="25"/>
    </row>
    <row r="953" spans="1:14" ht="12">
      <c r="A953" s="24">
        <v>38155</v>
      </c>
      <c r="B953" s="199"/>
      <c r="C953" s="25">
        <v>31782</v>
      </c>
      <c r="D953" s="25">
        <v>13826</v>
      </c>
      <c r="E953" s="25"/>
      <c r="F953" s="25"/>
      <c r="G953" s="25">
        <v>26419</v>
      </c>
      <c r="H953" s="25">
        <v>72027</v>
      </c>
      <c r="I953" s="21">
        <f t="shared" si="86"/>
        <v>0.4412511974676163</v>
      </c>
      <c r="J953" s="21">
        <f t="shared" si="87"/>
        <v>0.19195579435489468</v>
      </c>
      <c r="M953" s="21">
        <f t="shared" si="85"/>
        <v>0.366793008177489</v>
      </c>
      <c r="N953" s="25"/>
    </row>
    <row r="954" spans="1:14" ht="12">
      <c r="A954" s="24">
        <v>38148</v>
      </c>
      <c r="B954" s="199"/>
      <c r="C954" s="25">
        <v>31596</v>
      </c>
      <c r="D954" s="25">
        <v>13758</v>
      </c>
      <c r="E954" s="25"/>
      <c r="F954" s="25"/>
      <c r="G954" s="25">
        <v>26023</v>
      </c>
      <c r="H954" s="25">
        <v>71377</v>
      </c>
      <c r="I954" s="21">
        <f t="shared" si="86"/>
        <v>0.4426636031214537</v>
      </c>
      <c r="J954" s="21">
        <f t="shared" si="87"/>
        <v>0.192751166342099</v>
      </c>
      <c r="M954" s="21">
        <f aca="true" t="shared" si="88" ref="M954:M1017">G954/H954</f>
        <v>0.3645852305364473</v>
      </c>
      <c r="N954" s="25"/>
    </row>
    <row r="955" spans="1:14" ht="12">
      <c r="A955" s="24">
        <v>38147</v>
      </c>
      <c r="B955" s="199" t="s">
        <v>266</v>
      </c>
      <c r="C955" s="25">
        <v>31525</v>
      </c>
      <c r="D955" s="25">
        <v>13743</v>
      </c>
      <c r="E955" s="25"/>
      <c r="F955" s="25"/>
      <c r="G955" s="25">
        <v>25995</v>
      </c>
      <c r="H955" s="25">
        <v>71263</v>
      </c>
      <c r="I955" s="21">
        <f t="shared" si="86"/>
        <v>0.44237542623801973</v>
      </c>
      <c r="J955" s="21">
        <f t="shared" si="87"/>
        <v>0.19284902403771945</v>
      </c>
      <c r="M955" s="21">
        <f t="shared" si="88"/>
        <v>0.36477554972426085</v>
      </c>
      <c r="N955" s="25"/>
    </row>
    <row r="956" spans="1:14" ht="12">
      <c r="A956" s="24">
        <v>38145</v>
      </c>
      <c r="B956" s="199"/>
      <c r="C956" s="25">
        <v>30386</v>
      </c>
      <c r="D956" s="25">
        <v>14134</v>
      </c>
      <c r="E956" s="25"/>
      <c r="F956" s="25"/>
      <c r="G956" s="25">
        <v>26656</v>
      </c>
      <c r="H956" s="25">
        <v>71176</v>
      </c>
      <c r="I956" s="21">
        <f t="shared" si="86"/>
        <v>0.4269135663706867</v>
      </c>
      <c r="J956" s="21">
        <f t="shared" si="87"/>
        <v>0.19857817241766887</v>
      </c>
      <c r="M956" s="21">
        <f t="shared" si="88"/>
        <v>0.3745082612116444</v>
      </c>
      <c r="N956" s="25"/>
    </row>
    <row r="957" spans="1:14" ht="12">
      <c r="A957" s="24">
        <v>38141</v>
      </c>
      <c r="B957" s="199" t="s">
        <v>65</v>
      </c>
      <c r="C957" s="25">
        <v>30033</v>
      </c>
      <c r="D957" s="25">
        <v>14271</v>
      </c>
      <c r="E957" s="25"/>
      <c r="F957" s="25"/>
      <c r="G957" s="25">
        <v>26881</v>
      </c>
      <c r="H957" s="25">
        <v>71185</v>
      </c>
      <c r="I957" s="21">
        <f t="shared" si="86"/>
        <v>0.4219006813233125</v>
      </c>
      <c r="J957" s="21">
        <f t="shared" si="87"/>
        <v>0.20047762871391445</v>
      </c>
      <c r="M957" s="21">
        <f t="shared" si="88"/>
        <v>0.37762168996277307</v>
      </c>
      <c r="N957" s="25"/>
    </row>
    <row r="958" spans="1:14" ht="12">
      <c r="A958" s="24">
        <v>38136</v>
      </c>
      <c r="B958" s="199" t="s">
        <v>304</v>
      </c>
      <c r="C958" s="25">
        <v>30097</v>
      </c>
      <c r="D958" s="25">
        <v>14324</v>
      </c>
      <c r="E958" s="25"/>
      <c r="F958" s="25"/>
      <c r="G958" s="25">
        <v>26958</v>
      </c>
      <c r="H958" s="25">
        <v>71379</v>
      </c>
      <c r="I958" s="21">
        <f t="shared" si="86"/>
        <v>0.4216506255341207</v>
      </c>
      <c r="J958" s="21">
        <f t="shared" si="87"/>
        <v>0.20067526863643367</v>
      </c>
      <c r="M958" s="21">
        <f t="shared" si="88"/>
        <v>0.37767410582944566</v>
      </c>
      <c r="N958" s="25"/>
    </row>
    <row r="959" spans="1:14" ht="12">
      <c r="A959" s="24">
        <v>38136</v>
      </c>
      <c r="B959" s="199"/>
      <c r="C959" s="25">
        <v>29994</v>
      </c>
      <c r="D959" s="25">
        <v>14295</v>
      </c>
      <c r="E959" s="25"/>
      <c r="F959" s="25"/>
      <c r="G959" s="25">
        <v>26893</v>
      </c>
      <c r="H959" s="25">
        <v>71182</v>
      </c>
      <c r="I959" s="21">
        <f t="shared" si="86"/>
        <v>0.4213705712118232</v>
      </c>
      <c r="J959" s="21">
        <f t="shared" si="87"/>
        <v>0.20082324183079991</v>
      </c>
      <c r="M959" s="21">
        <f t="shared" si="88"/>
        <v>0.3778061869573769</v>
      </c>
      <c r="N959" s="25"/>
    </row>
    <row r="960" spans="1:14" ht="12">
      <c r="A960" s="24">
        <v>38134</v>
      </c>
      <c r="B960" s="199"/>
      <c r="C960" s="25">
        <v>30074</v>
      </c>
      <c r="D960" s="25">
        <v>14324</v>
      </c>
      <c r="E960" s="25"/>
      <c r="F960" s="25"/>
      <c r="G960" s="25">
        <v>26969</v>
      </c>
      <c r="H960" s="25">
        <v>71367</v>
      </c>
      <c r="I960" s="21">
        <f t="shared" si="86"/>
        <v>0.4213992461501815</v>
      </c>
      <c r="J960" s="21">
        <f t="shared" si="87"/>
        <v>0.2007090111676265</v>
      </c>
      <c r="M960" s="21">
        <f t="shared" si="88"/>
        <v>0.37789174268219206</v>
      </c>
      <c r="N960" s="25"/>
    </row>
    <row r="961" spans="1:14" ht="12">
      <c r="A961" s="24">
        <v>38127</v>
      </c>
      <c r="B961" s="199"/>
      <c r="C961" s="25">
        <v>30011</v>
      </c>
      <c r="D961" s="25">
        <v>14329</v>
      </c>
      <c r="E961" s="25"/>
      <c r="F961" s="25"/>
      <c r="G961" s="25">
        <v>26974</v>
      </c>
      <c r="H961" s="25">
        <v>71314</v>
      </c>
      <c r="I961" s="21">
        <f t="shared" si="86"/>
        <v>0.4208290097316095</v>
      </c>
      <c r="J961" s="21">
        <f t="shared" si="87"/>
        <v>0.20092828897551673</v>
      </c>
      <c r="M961" s="21">
        <f t="shared" si="88"/>
        <v>0.3782427012928738</v>
      </c>
      <c r="N961" s="25"/>
    </row>
    <row r="962" spans="1:14" ht="12">
      <c r="A962" s="24">
        <v>38120</v>
      </c>
      <c r="B962" s="199"/>
      <c r="C962" s="25">
        <v>29967</v>
      </c>
      <c r="D962" s="25">
        <v>14339</v>
      </c>
      <c r="E962" s="25"/>
      <c r="F962" s="25"/>
      <c r="G962" s="25">
        <v>27001</v>
      </c>
      <c r="H962" s="25">
        <v>71307</v>
      </c>
      <c r="I962" s="21">
        <f t="shared" si="86"/>
        <v>0.42025327106735666</v>
      </c>
      <c r="J962" s="21">
        <f t="shared" si="87"/>
        <v>0.20108825220525334</v>
      </c>
      <c r="M962" s="21">
        <f t="shared" si="88"/>
        <v>0.37865847672739</v>
      </c>
      <c r="N962" s="25"/>
    </row>
    <row r="963" spans="1:14" ht="12">
      <c r="A963" s="24">
        <v>38113</v>
      </c>
      <c r="B963" s="199"/>
      <c r="C963" s="25">
        <v>29901</v>
      </c>
      <c r="D963" s="25">
        <v>14308</v>
      </c>
      <c r="E963" s="25"/>
      <c r="F963" s="25"/>
      <c r="G963" s="25">
        <v>26975</v>
      </c>
      <c r="H963" s="25">
        <v>71184</v>
      </c>
      <c r="I963" s="21">
        <f t="shared" si="86"/>
        <v>0.420052258934592</v>
      </c>
      <c r="J963" s="21">
        <f t="shared" si="87"/>
        <v>0.20100022476961116</v>
      </c>
      <c r="M963" s="21">
        <f t="shared" si="88"/>
        <v>0.3789475162957968</v>
      </c>
      <c r="N963" s="25"/>
    </row>
    <row r="964" spans="1:14" ht="12">
      <c r="A964" s="24">
        <v>38105</v>
      </c>
      <c r="B964" s="199"/>
      <c r="C964" s="25">
        <v>29821</v>
      </c>
      <c r="D964" s="25">
        <v>14283</v>
      </c>
      <c r="E964" s="25"/>
      <c r="F964" s="25"/>
      <c r="G964" s="25">
        <v>26944</v>
      </c>
      <c r="H964" s="25">
        <v>71048</v>
      </c>
      <c r="I964" s="21">
        <f t="shared" si="86"/>
        <v>0.4197303231618061</v>
      </c>
      <c r="J964" s="21">
        <f t="shared" si="87"/>
        <v>0.20103310438013738</v>
      </c>
      <c r="M964" s="21">
        <f t="shared" si="88"/>
        <v>0.37923657245805653</v>
      </c>
      <c r="N964" s="25"/>
    </row>
    <row r="965" spans="1:14" ht="12">
      <c r="A965" s="24">
        <v>38099</v>
      </c>
      <c r="B965" s="199"/>
      <c r="C965" s="25">
        <v>29783</v>
      </c>
      <c r="D965" s="25">
        <v>14276</v>
      </c>
      <c r="E965" s="25"/>
      <c r="F965" s="25"/>
      <c r="G965" s="25">
        <v>26933</v>
      </c>
      <c r="H965" s="25">
        <v>70992</v>
      </c>
      <c r="I965" s="21">
        <f t="shared" si="86"/>
        <v>0.4195261437908497</v>
      </c>
      <c r="J965" s="21">
        <f t="shared" si="87"/>
        <v>0.20109308091052513</v>
      </c>
      <c r="M965" s="21">
        <f t="shared" si="88"/>
        <v>0.3793807752986252</v>
      </c>
      <c r="N965" s="25"/>
    </row>
    <row r="966" spans="1:14" ht="12">
      <c r="A966" s="24">
        <v>38092</v>
      </c>
      <c r="B966" s="199"/>
      <c r="C966" s="25">
        <v>29721</v>
      </c>
      <c r="D966" s="25">
        <v>14260</v>
      </c>
      <c r="E966" s="25"/>
      <c r="F966" s="25"/>
      <c r="G966" s="25">
        <v>26896</v>
      </c>
      <c r="H966" s="25">
        <v>70877</v>
      </c>
      <c r="I966" s="21">
        <f t="shared" si="86"/>
        <v>0.41933208233982816</v>
      </c>
      <c r="J966" s="21">
        <f t="shared" si="87"/>
        <v>0.2011936171113337</v>
      </c>
      <c r="M966" s="21">
        <f t="shared" si="88"/>
        <v>0.37947430054883813</v>
      </c>
      <c r="N966" s="25"/>
    </row>
    <row r="967" spans="1:14" ht="12">
      <c r="A967" s="24">
        <v>38085</v>
      </c>
      <c r="B967" s="199"/>
      <c r="C967" s="25">
        <v>29681</v>
      </c>
      <c r="D967" s="25">
        <v>14232</v>
      </c>
      <c r="E967" s="25"/>
      <c r="F967" s="25"/>
      <c r="G967" s="25">
        <v>26867</v>
      </c>
      <c r="H967" s="25">
        <v>70780</v>
      </c>
      <c r="I967" s="21">
        <f t="shared" si="86"/>
        <v>0.41934162192709806</v>
      </c>
      <c r="J967" s="21">
        <f t="shared" si="87"/>
        <v>0.2010737496467929</v>
      </c>
      <c r="M967" s="21">
        <f t="shared" si="88"/>
        <v>0.37958462842610907</v>
      </c>
      <c r="N967" s="25"/>
    </row>
    <row r="968" spans="1:14" ht="12">
      <c r="A968" s="24">
        <v>38077</v>
      </c>
      <c r="B968" s="199" t="s">
        <v>56</v>
      </c>
      <c r="C968" s="25">
        <v>29627</v>
      </c>
      <c r="D968" s="25">
        <v>14237</v>
      </c>
      <c r="E968" s="25"/>
      <c r="F968" s="25"/>
      <c r="G968" s="25">
        <v>26857</v>
      </c>
      <c r="H968" s="25">
        <v>70721</v>
      </c>
      <c r="I968" s="21">
        <f t="shared" si="86"/>
        <v>0.41892789977517286</v>
      </c>
      <c r="J968" s="21">
        <f t="shared" si="87"/>
        <v>0.2013121986397251</v>
      </c>
      <c r="M968" s="21">
        <f t="shared" si="88"/>
        <v>0.37975990158510203</v>
      </c>
      <c r="N968" s="25"/>
    </row>
    <row r="969" spans="1:14" ht="12">
      <c r="A969" s="24">
        <v>38071</v>
      </c>
      <c r="B969" s="199"/>
      <c r="C969" s="25">
        <v>30332</v>
      </c>
      <c r="D969" s="25">
        <v>14747</v>
      </c>
      <c r="E969" s="25"/>
      <c r="F969" s="25"/>
      <c r="G969" s="25">
        <v>28164</v>
      </c>
      <c r="H969" s="25">
        <v>73243</v>
      </c>
      <c r="I969" s="21">
        <f t="shared" si="86"/>
        <v>0.41412831260325217</v>
      </c>
      <c r="J969" s="21">
        <f t="shared" si="87"/>
        <v>0.20134347309640513</v>
      </c>
      <c r="M969" s="21">
        <f t="shared" si="88"/>
        <v>0.3845282143003427</v>
      </c>
      <c r="N969" s="25"/>
    </row>
    <row r="970" spans="1:14" ht="12">
      <c r="A970" s="24">
        <v>38064</v>
      </c>
      <c r="B970" s="199"/>
      <c r="C970" s="25">
        <v>30323</v>
      </c>
      <c r="D970" s="25">
        <v>14726</v>
      </c>
      <c r="E970" s="25"/>
      <c r="F970" s="25"/>
      <c r="G970" s="25">
        <v>28168</v>
      </c>
      <c r="H970" s="25">
        <v>73217</v>
      </c>
      <c r="I970" s="21">
        <f t="shared" si="86"/>
        <v>0.4141524509335264</v>
      </c>
      <c r="J970" s="21">
        <f t="shared" si="87"/>
        <v>0.2011281532977314</v>
      </c>
      <c r="M970" s="21">
        <f t="shared" si="88"/>
        <v>0.38471939576874226</v>
      </c>
      <c r="N970" s="25"/>
    </row>
    <row r="971" spans="1:14" ht="12">
      <c r="A971" s="24">
        <v>38057</v>
      </c>
      <c r="B971" s="199"/>
      <c r="C971" s="25">
        <v>30281</v>
      </c>
      <c r="D971" s="25">
        <v>14715</v>
      </c>
      <c r="E971" s="25"/>
      <c r="F971" s="25"/>
      <c r="G971" s="25">
        <v>28151</v>
      </c>
      <c r="H971" s="25">
        <v>73147</v>
      </c>
      <c r="I971" s="21">
        <f t="shared" si="86"/>
        <v>0.41397459909497314</v>
      </c>
      <c r="J971" s="21">
        <f t="shared" si="87"/>
        <v>0.20117024621652288</v>
      </c>
      <c r="M971" s="21">
        <f t="shared" si="88"/>
        <v>0.38485515468850395</v>
      </c>
      <c r="N971" s="25"/>
    </row>
    <row r="972" spans="1:14" ht="12">
      <c r="A972" s="24">
        <v>38050</v>
      </c>
      <c r="B972" s="199"/>
      <c r="C972" s="25">
        <v>30233</v>
      </c>
      <c r="D972" s="25">
        <v>14713</v>
      </c>
      <c r="E972" s="25"/>
      <c r="F972" s="25"/>
      <c r="G972" s="25">
        <v>28090</v>
      </c>
      <c r="H972" s="25">
        <v>73036</v>
      </c>
      <c r="I972" s="21">
        <f t="shared" si="86"/>
        <v>0.41394654690837396</v>
      </c>
      <c r="J972" s="21">
        <f t="shared" si="87"/>
        <v>0.20144860069007064</v>
      </c>
      <c r="M972" s="21">
        <f t="shared" si="88"/>
        <v>0.3846048524015554</v>
      </c>
      <c r="N972" s="25"/>
    </row>
    <row r="973" spans="1:14" ht="12">
      <c r="A973" s="24">
        <v>38043</v>
      </c>
      <c r="B973" s="199"/>
      <c r="C973" s="25">
        <v>30252</v>
      </c>
      <c r="D973" s="25">
        <v>14720</v>
      </c>
      <c r="E973" s="25"/>
      <c r="F973" s="25"/>
      <c r="G973" s="25">
        <v>28118</v>
      </c>
      <c r="H973" s="25">
        <v>73090</v>
      </c>
      <c r="I973" s="21">
        <f t="shared" si="86"/>
        <v>0.4139006704063483</v>
      </c>
      <c r="J973" s="21">
        <f t="shared" si="87"/>
        <v>0.20139553974551921</v>
      </c>
      <c r="M973" s="21">
        <f t="shared" si="88"/>
        <v>0.3847037898481324</v>
      </c>
      <c r="N973" s="25"/>
    </row>
    <row r="974" spans="1:14" ht="12">
      <c r="A974" s="24">
        <v>38036</v>
      </c>
      <c r="B974" s="199"/>
      <c r="C974" s="25">
        <v>30228</v>
      </c>
      <c r="D974" s="25">
        <v>14724</v>
      </c>
      <c r="E974" s="25"/>
      <c r="F974" s="25"/>
      <c r="G974" s="25">
        <v>28138</v>
      </c>
      <c r="H974" s="25">
        <v>73090</v>
      </c>
      <c r="I974" s="21">
        <f t="shared" si="86"/>
        <v>0.413572308113285</v>
      </c>
      <c r="J974" s="21">
        <f t="shared" si="87"/>
        <v>0.20145026679436312</v>
      </c>
      <c r="M974" s="21">
        <f t="shared" si="88"/>
        <v>0.3849774250923519</v>
      </c>
      <c r="N974" s="25"/>
    </row>
    <row r="975" spans="1:14" ht="12">
      <c r="A975" s="24">
        <v>38028</v>
      </c>
      <c r="B975" s="199"/>
      <c r="C975" s="25">
        <v>30253</v>
      </c>
      <c r="D975" s="25">
        <v>14715</v>
      </c>
      <c r="E975" s="25"/>
      <c r="F975" s="25"/>
      <c r="G975" s="25">
        <v>28166</v>
      </c>
      <c r="H975" s="25">
        <v>73134</v>
      </c>
      <c r="I975" s="21">
        <f t="shared" si="86"/>
        <v>0.4136653266606503</v>
      </c>
      <c r="J975" s="21">
        <f t="shared" si="87"/>
        <v>0.2012060054147182</v>
      </c>
      <c r="M975" s="21">
        <f t="shared" si="88"/>
        <v>0.3851286679246315</v>
      </c>
      <c r="N975" s="25"/>
    </row>
    <row r="976" spans="1:14" ht="12">
      <c r="A976" s="24">
        <v>38026</v>
      </c>
      <c r="B976" s="199"/>
      <c r="C976" s="25">
        <v>30301</v>
      </c>
      <c r="D976" s="25">
        <v>14732</v>
      </c>
      <c r="E976" s="25"/>
      <c r="F976" s="25"/>
      <c r="G976" s="25">
        <v>28187</v>
      </c>
      <c r="H976" s="25">
        <v>73220</v>
      </c>
      <c r="I976" s="21">
        <f t="shared" si="86"/>
        <v>0.4138350177547118</v>
      </c>
      <c r="J976" s="21">
        <f t="shared" si="87"/>
        <v>0.20120185741600655</v>
      </c>
      <c r="M976" s="21">
        <f t="shared" si="88"/>
        <v>0.38496312482928163</v>
      </c>
      <c r="N976" s="25"/>
    </row>
    <row r="977" spans="1:14" ht="12">
      <c r="A977" s="24">
        <v>38020</v>
      </c>
      <c r="B977" s="199"/>
      <c r="C977" s="25">
        <v>30244</v>
      </c>
      <c r="D977" s="25">
        <v>14701</v>
      </c>
      <c r="E977" s="25"/>
      <c r="F977" s="25"/>
      <c r="G977" s="25">
        <v>28121</v>
      </c>
      <c r="H977" s="25">
        <v>73066</v>
      </c>
      <c r="I977" s="21">
        <f t="shared" si="86"/>
        <v>0.41392713437166395</v>
      </c>
      <c r="J977" s="21">
        <f t="shared" si="87"/>
        <v>0.2012016532997564</v>
      </c>
      <c r="M977" s="21">
        <f t="shared" si="88"/>
        <v>0.3848712123285796</v>
      </c>
      <c r="N977" s="25"/>
    </row>
    <row r="978" spans="1:14" ht="12">
      <c r="A978" s="24">
        <v>38019</v>
      </c>
      <c r="B978" s="199" t="s">
        <v>292</v>
      </c>
      <c r="C978" s="25">
        <v>30159</v>
      </c>
      <c r="D978" s="25">
        <v>14694</v>
      </c>
      <c r="E978" s="25"/>
      <c r="F978" s="25"/>
      <c r="G978" s="25">
        <v>28109</v>
      </c>
      <c r="H978" s="25">
        <v>72962</v>
      </c>
      <c r="I978" s="21">
        <f t="shared" si="86"/>
        <v>0.4133521559167786</v>
      </c>
      <c r="J978" s="21">
        <f t="shared" si="87"/>
        <v>0.20139250568789233</v>
      </c>
      <c r="M978" s="21">
        <f t="shared" si="88"/>
        <v>0.38525533839532905</v>
      </c>
      <c r="N978" s="25"/>
    </row>
    <row r="979" spans="1:14" ht="12">
      <c r="A979" s="24">
        <v>38016</v>
      </c>
      <c r="B979" s="199"/>
      <c r="C979" s="25">
        <v>29928</v>
      </c>
      <c r="D979" s="25">
        <v>14712</v>
      </c>
      <c r="E979" s="25"/>
      <c r="F979" s="25"/>
      <c r="G979" s="25">
        <v>28208</v>
      </c>
      <c r="H979" s="25">
        <v>72848</v>
      </c>
      <c r="I979" s="21">
        <f t="shared" si="86"/>
        <v>0.410828025477707</v>
      </c>
      <c r="J979" s="21">
        <f t="shared" si="87"/>
        <v>0.20195475510652316</v>
      </c>
      <c r="M979" s="21">
        <f t="shared" si="88"/>
        <v>0.3872172194157698</v>
      </c>
      <c r="N979" s="25"/>
    </row>
    <row r="980" spans="1:14" ht="12">
      <c r="A980" s="24">
        <v>38015</v>
      </c>
      <c r="B980" s="199"/>
      <c r="C980" s="25">
        <v>29450</v>
      </c>
      <c r="D980" s="25">
        <v>14769</v>
      </c>
      <c r="E980" s="25"/>
      <c r="F980" s="25"/>
      <c r="G980" s="25">
        <v>28500</v>
      </c>
      <c r="H980" s="25">
        <v>72719</v>
      </c>
      <c r="I980" s="21">
        <f t="shared" si="86"/>
        <v>0.40498356688073267</v>
      </c>
      <c r="J980" s="21">
        <f t="shared" si="87"/>
        <v>0.20309685226694538</v>
      </c>
      <c r="M980" s="21">
        <f t="shared" si="88"/>
        <v>0.3919195808523219</v>
      </c>
      <c r="N980" s="25"/>
    </row>
    <row r="981" spans="1:14" ht="12">
      <c r="A981" s="24">
        <v>38014</v>
      </c>
      <c r="B981" s="199"/>
      <c r="C981" s="25">
        <v>28919</v>
      </c>
      <c r="D981" s="25">
        <v>14821</v>
      </c>
      <c r="E981" s="25"/>
      <c r="F981" s="25"/>
      <c r="G981" s="25">
        <v>28838</v>
      </c>
      <c r="H981" s="25">
        <v>72578</v>
      </c>
      <c r="I981" s="21">
        <f t="shared" si="86"/>
        <v>0.3984540769930282</v>
      </c>
      <c r="J981" s="21">
        <f t="shared" si="87"/>
        <v>0.20420788668742595</v>
      </c>
      <c r="M981" s="21">
        <f t="shared" si="88"/>
        <v>0.3973380363195459</v>
      </c>
      <c r="N981" s="25"/>
    </row>
    <row r="982" spans="1:14" ht="12">
      <c r="A982" s="24">
        <v>38013</v>
      </c>
      <c r="B982" s="199"/>
      <c r="C982" s="25">
        <v>28309</v>
      </c>
      <c r="D982" s="25">
        <v>14879</v>
      </c>
      <c r="E982" s="25"/>
      <c r="F982" s="25"/>
      <c r="G982" s="25">
        <v>29197</v>
      </c>
      <c r="H982" s="25">
        <v>72385</v>
      </c>
      <c r="I982" s="21">
        <f t="shared" si="86"/>
        <v>0.3910893140844098</v>
      </c>
      <c r="J982" s="21">
        <f t="shared" si="87"/>
        <v>0.2055536368032051</v>
      </c>
      <c r="M982" s="21">
        <f t="shared" si="88"/>
        <v>0.4033570491123852</v>
      </c>
      <c r="N982" s="25"/>
    </row>
    <row r="983" spans="1:14" ht="12">
      <c r="A983" s="24">
        <v>38012</v>
      </c>
      <c r="B983" s="199"/>
      <c r="C983" s="25">
        <v>27966</v>
      </c>
      <c r="D983" s="25">
        <v>14890</v>
      </c>
      <c r="E983" s="25"/>
      <c r="F983" s="25"/>
      <c r="G983" s="25">
        <v>29351</v>
      </c>
      <c r="H983" s="25">
        <v>72207</v>
      </c>
      <c r="I983" s="21">
        <f t="shared" si="86"/>
        <v>0.387303170052765</v>
      </c>
      <c r="J983" s="21">
        <f t="shared" si="87"/>
        <v>0.20621269406013268</v>
      </c>
      <c r="M983" s="21">
        <f t="shared" si="88"/>
        <v>0.40648413588710236</v>
      </c>
      <c r="N983" s="25"/>
    </row>
    <row r="984" spans="1:14" ht="12">
      <c r="A984" s="24">
        <v>38009</v>
      </c>
      <c r="B984" s="199" t="s">
        <v>291</v>
      </c>
      <c r="C984" s="25">
        <v>27755</v>
      </c>
      <c r="D984" s="25">
        <v>14888</v>
      </c>
      <c r="E984" s="25"/>
      <c r="F984" s="25"/>
      <c r="G984" s="25">
        <v>29411</v>
      </c>
      <c r="H984" s="25">
        <v>72054</v>
      </c>
      <c r="I984" s="21">
        <f t="shared" si="86"/>
        <v>0.3851972132012102</v>
      </c>
      <c r="J984" s="21">
        <f t="shared" si="87"/>
        <v>0.20662281066977545</v>
      </c>
      <c r="M984" s="21">
        <f t="shared" si="88"/>
        <v>0.40817997612901435</v>
      </c>
      <c r="N984" s="25"/>
    </row>
    <row r="985" spans="1:14" ht="12">
      <c r="A985" s="24">
        <v>38007</v>
      </c>
      <c r="B985" s="199"/>
      <c r="C985" s="25">
        <v>27372</v>
      </c>
      <c r="D985" s="25">
        <v>14906</v>
      </c>
      <c r="E985" s="25"/>
      <c r="F985" s="25"/>
      <c r="G985" s="25">
        <v>29584</v>
      </c>
      <c r="H985" s="25">
        <v>71862</v>
      </c>
      <c r="I985" s="21">
        <f t="shared" si="86"/>
        <v>0.3808967187108625</v>
      </c>
      <c r="J985" s="21">
        <f t="shared" si="87"/>
        <v>0.20742534301856336</v>
      </c>
      <c r="M985" s="21">
        <f t="shared" si="88"/>
        <v>0.41167793827057414</v>
      </c>
      <c r="N985" s="25"/>
    </row>
    <row r="986" spans="1:14" ht="12">
      <c r="A986" s="24">
        <v>38006</v>
      </c>
      <c r="B986" s="199"/>
      <c r="C986" s="25">
        <v>27316</v>
      </c>
      <c r="D986" s="25">
        <v>14910</v>
      </c>
      <c r="E986" s="25"/>
      <c r="F986" s="25"/>
      <c r="G986" s="25">
        <v>29630</v>
      </c>
      <c r="H986" s="25">
        <v>71856</v>
      </c>
      <c r="I986" s="21">
        <f t="shared" si="86"/>
        <v>0.38014918726341573</v>
      </c>
      <c r="J986" s="21">
        <f t="shared" si="87"/>
        <v>0.20749832999331996</v>
      </c>
      <c r="M986" s="21">
        <f t="shared" si="88"/>
        <v>0.4123524827432643</v>
      </c>
      <c r="N986" s="25"/>
    </row>
    <row r="987" spans="1:14" ht="12">
      <c r="A987" s="24">
        <v>38002</v>
      </c>
      <c r="B987" s="199" t="s">
        <v>290</v>
      </c>
      <c r="C987" s="25">
        <v>27234</v>
      </c>
      <c r="D987" s="25">
        <v>14905</v>
      </c>
      <c r="E987" s="25"/>
      <c r="F987" s="25"/>
      <c r="G987" s="25">
        <v>29630</v>
      </c>
      <c r="H987" s="25">
        <v>71769</v>
      </c>
      <c r="I987" s="21">
        <f t="shared" si="86"/>
        <v>0.37946745809472054</v>
      </c>
      <c r="J987" s="21">
        <f t="shared" si="87"/>
        <v>0.20768019618498237</v>
      </c>
      <c r="M987" s="21">
        <f t="shared" si="88"/>
        <v>0.41285234572029705</v>
      </c>
      <c r="N987" s="25"/>
    </row>
    <row r="988" spans="1:14" ht="12">
      <c r="A988" s="24">
        <v>38001</v>
      </c>
      <c r="B988" s="199"/>
      <c r="C988" s="25">
        <v>27212</v>
      </c>
      <c r="D988" s="25">
        <v>14914</v>
      </c>
      <c r="E988" s="25"/>
      <c r="F988" s="25"/>
      <c r="G988" s="25">
        <v>29646</v>
      </c>
      <c r="H988" s="25">
        <v>71772</v>
      </c>
      <c r="I988" s="21">
        <f t="shared" si="86"/>
        <v>0.379145070501031</v>
      </c>
      <c r="J988" s="21">
        <f t="shared" si="87"/>
        <v>0.20779691244496462</v>
      </c>
      <c r="M988" s="21">
        <f t="shared" si="88"/>
        <v>0.41305801705400436</v>
      </c>
      <c r="N988" s="25"/>
    </row>
    <row r="989" spans="1:14" ht="12">
      <c r="A989" s="24">
        <v>38000</v>
      </c>
      <c r="B989" s="199"/>
      <c r="C989" s="25">
        <v>27194</v>
      </c>
      <c r="D989" s="25">
        <v>14918</v>
      </c>
      <c r="E989" s="25"/>
      <c r="F989" s="25"/>
      <c r="G989" s="25">
        <v>29658</v>
      </c>
      <c r="H989" s="25">
        <v>71770</v>
      </c>
      <c r="I989" s="21">
        <f t="shared" si="86"/>
        <v>0.3789048348892295</v>
      </c>
      <c r="J989" s="21">
        <f t="shared" si="87"/>
        <v>0.20785843667270448</v>
      </c>
      <c r="M989" s="21">
        <f t="shared" si="88"/>
        <v>0.413236728438066</v>
      </c>
      <c r="N989" s="25"/>
    </row>
    <row r="990" spans="1:14" ht="12">
      <c r="A990" s="24">
        <v>37999</v>
      </c>
      <c r="B990" s="199"/>
      <c r="C990" s="25">
        <v>27179</v>
      </c>
      <c r="D990" s="25">
        <v>14918</v>
      </c>
      <c r="E990" s="25"/>
      <c r="F990" s="25"/>
      <c r="G990" s="25">
        <v>29660</v>
      </c>
      <c r="H990" s="25">
        <v>71757</v>
      </c>
      <c r="I990" s="21">
        <f t="shared" si="86"/>
        <v>0.378764441099823</v>
      </c>
      <c r="J990" s="21">
        <f t="shared" si="87"/>
        <v>0.20789609376088744</v>
      </c>
      <c r="M990" s="21">
        <f t="shared" si="88"/>
        <v>0.41333946513928954</v>
      </c>
      <c r="N990" s="25"/>
    </row>
    <row r="991" spans="1:14" ht="12">
      <c r="A991" s="24">
        <v>37998</v>
      </c>
      <c r="B991" s="199"/>
      <c r="C991" s="25">
        <v>27119</v>
      </c>
      <c r="D991" s="25">
        <v>14909</v>
      </c>
      <c r="E991" s="25"/>
      <c r="F991" s="25"/>
      <c r="G991" s="25">
        <v>29653</v>
      </c>
      <c r="H991" s="25">
        <v>71681</v>
      </c>
      <c r="I991" s="21">
        <f t="shared" si="86"/>
        <v>0.3783289853657176</v>
      </c>
      <c r="J991" s="21">
        <f t="shared" si="87"/>
        <v>0.20799095994754538</v>
      </c>
      <c r="M991" s="21">
        <f t="shared" si="88"/>
        <v>0.4136800546867371</v>
      </c>
      <c r="N991" s="25"/>
    </row>
    <row r="992" spans="1:14" ht="12">
      <c r="A992" s="24">
        <v>37994</v>
      </c>
      <c r="B992" s="199"/>
      <c r="C992" s="25">
        <v>27075</v>
      </c>
      <c r="D992" s="25">
        <v>14904</v>
      </c>
      <c r="E992" s="25"/>
      <c r="F992" s="25"/>
      <c r="G992" s="25">
        <v>29647</v>
      </c>
      <c r="H992" s="25">
        <v>71626</v>
      </c>
      <c r="I992" s="21">
        <f t="shared" si="86"/>
        <v>0.37800519364476587</v>
      </c>
      <c r="J992" s="21">
        <f t="shared" si="87"/>
        <v>0.20808086449054813</v>
      </c>
      <c r="M992" s="21">
        <f t="shared" si="88"/>
        <v>0.413913941864686</v>
      </c>
      <c r="N992" s="25"/>
    </row>
    <row r="993" spans="1:14" ht="12">
      <c r="A993" s="24">
        <v>37993</v>
      </c>
      <c r="B993" s="199"/>
      <c r="C993" s="25">
        <v>27055</v>
      </c>
      <c r="D993" s="25">
        <v>14902</v>
      </c>
      <c r="E993" s="25"/>
      <c r="F993" s="25"/>
      <c r="G993" s="25">
        <v>29647</v>
      </c>
      <c r="H993" s="25">
        <v>71604</v>
      </c>
      <c r="I993" s="21">
        <f t="shared" si="86"/>
        <v>0.3778420199988827</v>
      </c>
      <c r="J993" s="21">
        <f t="shared" si="87"/>
        <v>0.20811686497961007</v>
      </c>
      <c r="M993" s="21">
        <f t="shared" si="88"/>
        <v>0.4140411150215072</v>
      </c>
      <c r="N993" s="25"/>
    </row>
    <row r="994" spans="1:14" ht="12">
      <c r="A994" s="24">
        <v>37991</v>
      </c>
      <c r="B994" s="199"/>
      <c r="C994" s="25">
        <v>27039</v>
      </c>
      <c r="D994" s="25">
        <v>14898</v>
      </c>
      <c r="E994" s="25"/>
      <c r="F994" s="25"/>
      <c r="G994" s="25">
        <v>29649</v>
      </c>
      <c r="H994" s="25">
        <v>71586</v>
      </c>
      <c r="I994" s="21">
        <f t="shared" si="86"/>
        <v>0.3777135194032353</v>
      </c>
      <c r="J994" s="21">
        <f t="shared" si="87"/>
        <v>0.20811331824658452</v>
      </c>
      <c r="M994" s="21">
        <f t="shared" si="88"/>
        <v>0.4141731623501802</v>
      </c>
      <c r="N994" s="25"/>
    </row>
    <row r="995" spans="1:14" ht="12">
      <c r="A995" s="24">
        <v>37985</v>
      </c>
      <c r="B995" s="199"/>
      <c r="C995" s="25">
        <v>26975</v>
      </c>
      <c r="D995" s="25">
        <v>14876</v>
      </c>
      <c r="E995" s="25"/>
      <c r="F995" s="25"/>
      <c r="G995" s="25">
        <v>29637</v>
      </c>
      <c r="H995" s="25">
        <v>71488</v>
      </c>
      <c r="I995" s="21">
        <f t="shared" si="86"/>
        <v>0.3773360564010743</v>
      </c>
      <c r="J995" s="21">
        <f t="shared" si="87"/>
        <v>0.20809086839749327</v>
      </c>
      <c r="M995" s="21">
        <f t="shared" si="88"/>
        <v>0.4145730752014324</v>
      </c>
      <c r="N995" s="25"/>
    </row>
    <row r="996" spans="1:14" ht="12">
      <c r="A996" s="24">
        <v>37978</v>
      </c>
      <c r="B996" s="199"/>
      <c r="C996" s="25">
        <v>26937</v>
      </c>
      <c r="D996" s="25">
        <v>14877</v>
      </c>
      <c r="E996" s="25"/>
      <c r="F996" s="25"/>
      <c r="G996" s="25">
        <v>29638</v>
      </c>
      <c r="H996" s="25">
        <v>71452</v>
      </c>
      <c r="I996" s="21">
        <f t="shared" si="86"/>
        <v>0.3769943458545597</v>
      </c>
      <c r="J996" s="21">
        <f t="shared" si="87"/>
        <v>0.20820970721603313</v>
      </c>
      <c r="M996" s="21">
        <f t="shared" si="88"/>
        <v>0.41479594692940713</v>
      </c>
      <c r="N996" s="25"/>
    </row>
    <row r="997" spans="1:14" ht="12">
      <c r="A997" s="24">
        <v>37973</v>
      </c>
      <c r="B997" s="199"/>
      <c r="C997" s="25">
        <v>26883</v>
      </c>
      <c r="D997" s="25">
        <v>14860</v>
      </c>
      <c r="E997" s="25"/>
      <c r="F997" s="25"/>
      <c r="G997" s="25">
        <v>29631</v>
      </c>
      <c r="H997" s="25">
        <v>71374</v>
      </c>
      <c r="I997" s="21">
        <f t="shared" si="86"/>
        <v>0.3766497604169586</v>
      </c>
      <c r="J997" s="21">
        <f t="shared" si="87"/>
        <v>0.20819906408496092</v>
      </c>
      <c r="M997" s="21">
        <f t="shared" si="88"/>
        <v>0.41515117549808056</v>
      </c>
      <c r="N997" s="25"/>
    </row>
    <row r="998" spans="1:14" ht="12">
      <c r="A998" s="24">
        <v>37966</v>
      </c>
      <c r="B998" s="199"/>
      <c r="C998" s="25">
        <v>26866</v>
      </c>
      <c r="D998" s="25">
        <v>14855</v>
      </c>
      <c r="E998" s="25"/>
      <c r="F998" s="25"/>
      <c r="G998" s="25">
        <v>29653</v>
      </c>
      <c r="H998" s="25">
        <v>71374</v>
      </c>
      <c r="I998" s="21">
        <f t="shared" si="86"/>
        <v>0.3764115784459327</v>
      </c>
      <c r="J998" s="21">
        <f t="shared" si="87"/>
        <v>0.20812901056407096</v>
      </c>
      <c r="M998" s="21">
        <f t="shared" si="88"/>
        <v>0.41545941098999634</v>
      </c>
      <c r="N998" s="25"/>
    </row>
    <row r="999" spans="1:14" ht="12">
      <c r="A999" s="24">
        <v>37959</v>
      </c>
      <c r="B999" s="199"/>
      <c r="C999" s="25">
        <v>26793</v>
      </c>
      <c r="D999" s="25">
        <v>14830</v>
      </c>
      <c r="E999" s="25"/>
      <c r="F999" s="25"/>
      <c r="G999" s="25">
        <v>29617</v>
      </c>
      <c r="H999" s="25">
        <v>71240</v>
      </c>
      <c r="I999" s="21">
        <f t="shared" si="86"/>
        <v>0.3760948905109489</v>
      </c>
      <c r="J999" s="21">
        <f t="shared" si="87"/>
        <v>0.20816956765861874</v>
      </c>
      <c r="M999" s="21">
        <f t="shared" si="88"/>
        <v>0.4157355418304323</v>
      </c>
      <c r="N999" s="25"/>
    </row>
    <row r="1000" spans="1:14" ht="12">
      <c r="A1000" s="24">
        <v>37950</v>
      </c>
      <c r="B1000" s="199"/>
      <c r="C1000" s="25">
        <v>26748</v>
      </c>
      <c r="D1000" s="25">
        <v>14816</v>
      </c>
      <c r="E1000" s="25"/>
      <c r="F1000" s="25"/>
      <c r="G1000" s="25">
        <v>29610</v>
      </c>
      <c r="H1000" s="25">
        <v>71174</v>
      </c>
      <c r="I1000" s="21">
        <f t="shared" si="86"/>
        <v>0.37581139180037654</v>
      </c>
      <c r="J1000" s="21">
        <f t="shared" si="87"/>
        <v>0.20816590327928738</v>
      </c>
      <c r="M1000" s="21">
        <f t="shared" si="88"/>
        <v>0.41602270492033605</v>
      </c>
      <c r="N1000" s="25"/>
    </row>
    <row r="1001" spans="1:14" ht="12">
      <c r="A1001" s="24">
        <v>37938</v>
      </c>
      <c r="B1001" s="199"/>
      <c r="C1001" s="25">
        <v>26649</v>
      </c>
      <c r="D1001" s="25">
        <v>14753</v>
      </c>
      <c r="E1001" s="25"/>
      <c r="F1001" s="25"/>
      <c r="G1001" s="25">
        <v>29483</v>
      </c>
      <c r="H1001" s="25">
        <v>70885</v>
      </c>
      <c r="I1001" s="21">
        <f t="shared" si="86"/>
        <v>0.3759469563377301</v>
      </c>
      <c r="J1001" s="21">
        <f t="shared" si="87"/>
        <v>0.20812583762432108</v>
      </c>
      <c r="M1001" s="21">
        <f t="shared" si="88"/>
        <v>0.4159272060379488</v>
      </c>
      <c r="N1001" s="25"/>
    </row>
    <row r="1002" spans="1:14" ht="12">
      <c r="A1002" s="24">
        <v>37931</v>
      </c>
      <c r="B1002" s="199"/>
      <c r="C1002" s="25">
        <v>26561</v>
      </c>
      <c r="D1002" s="25">
        <v>14742</v>
      </c>
      <c r="E1002" s="25"/>
      <c r="F1002" s="25"/>
      <c r="G1002" s="25">
        <v>29442</v>
      </c>
      <c r="H1002" s="25">
        <v>70760</v>
      </c>
      <c r="I1002" s="21">
        <f t="shared" si="86"/>
        <v>0.3753674392312041</v>
      </c>
      <c r="J1002" s="21">
        <f t="shared" si="87"/>
        <v>0.20833804409270776</v>
      </c>
      <c r="M1002" s="21">
        <f t="shared" si="88"/>
        <v>0.4160825325042397</v>
      </c>
      <c r="N1002" s="25"/>
    </row>
    <row r="1003" spans="1:14" ht="12">
      <c r="A1003" s="24">
        <v>37924</v>
      </c>
      <c r="B1003" s="199" t="s">
        <v>65</v>
      </c>
      <c r="C1003" s="25">
        <v>26504</v>
      </c>
      <c r="D1003" s="25">
        <v>14720</v>
      </c>
      <c r="E1003" s="25"/>
      <c r="F1003" s="25"/>
      <c r="G1003" s="25">
        <v>29394</v>
      </c>
      <c r="H1003" s="25">
        <v>70618</v>
      </c>
      <c r="I1003" s="21">
        <f t="shared" si="86"/>
        <v>0.3753150754765074</v>
      </c>
      <c r="J1003" s="21">
        <f t="shared" si="87"/>
        <v>0.2084454388399558</v>
      </c>
      <c r="M1003" s="21">
        <f t="shared" si="88"/>
        <v>0.4162394856835368</v>
      </c>
      <c r="N1003" s="25"/>
    </row>
    <row r="1004" spans="1:14" ht="12">
      <c r="A1004" s="24">
        <v>37922</v>
      </c>
      <c r="B1004" s="199"/>
      <c r="C1004" s="25">
        <v>26556</v>
      </c>
      <c r="D1004" s="25">
        <v>14746</v>
      </c>
      <c r="E1004" s="25"/>
      <c r="F1004" s="25"/>
      <c r="G1004" s="25">
        <v>29485</v>
      </c>
      <c r="H1004" s="25">
        <v>70787</v>
      </c>
      <c r="I1004" s="21">
        <f t="shared" si="86"/>
        <v>0.3751536299037959</v>
      </c>
      <c r="J1004" s="21">
        <f t="shared" si="87"/>
        <v>0.20831508610338056</v>
      </c>
      <c r="M1004" s="21">
        <f t="shared" si="88"/>
        <v>0.4165312839928235</v>
      </c>
      <c r="N1004" s="25"/>
    </row>
    <row r="1005" spans="1:14" ht="12">
      <c r="A1005" s="24">
        <v>37917</v>
      </c>
      <c r="B1005" s="199"/>
      <c r="C1005" s="25">
        <v>26474</v>
      </c>
      <c r="D1005" s="25">
        <v>14681</v>
      </c>
      <c r="E1005" s="25"/>
      <c r="F1005" s="25"/>
      <c r="G1005" s="25">
        <v>29388</v>
      </c>
      <c r="H1005" s="25">
        <v>70543</v>
      </c>
      <c r="I1005" s="21">
        <f t="shared" si="86"/>
        <v>0.3752888309258183</v>
      </c>
      <c r="J1005" s="21">
        <f t="shared" si="87"/>
        <v>0.20811419984973703</v>
      </c>
      <c r="M1005" s="21">
        <f t="shared" si="88"/>
        <v>0.41659696922444467</v>
      </c>
      <c r="N1005" s="25"/>
    </row>
    <row r="1006" spans="1:14" ht="12">
      <c r="A1006" s="24">
        <v>37910</v>
      </c>
      <c r="B1006" s="199"/>
      <c r="C1006" s="25">
        <v>26377</v>
      </c>
      <c r="D1006" s="25">
        <v>14642</v>
      </c>
      <c r="E1006" s="25"/>
      <c r="F1006" s="25"/>
      <c r="G1006" s="25">
        <v>29270</v>
      </c>
      <c r="H1006" s="25">
        <v>70289</v>
      </c>
      <c r="I1006" s="21">
        <f t="shared" si="86"/>
        <v>0.3752649774502411</v>
      </c>
      <c r="J1006" s="21">
        <f t="shared" si="87"/>
        <v>0.20831140007682566</v>
      </c>
      <c r="M1006" s="21">
        <f t="shared" si="88"/>
        <v>0.4164236224729332</v>
      </c>
      <c r="N1006" s="25"/>
    </row>
    <row r="1007" spans="1:14" ht="12">
      <c r="A1007" s="24">
        <v>37903</v>
      </c>
      <c r="B1007" s="199"/>
      <c r="C1007" s="25">
        <v>26206</v>
      </c>
      <c r="D1007" s="25">
        <v>14516</v>
      </c>
      <c r="E1007" s="25"/>
      <c r="F1007" s="25"/>
      <c r="G1007" s="25">
        <v>28871</v>
      </c>
      <c r="H1007" s="25">
        <v>69593</v>
      </c>
      <c r="I1007" s="21">
        <f aca="true" t="shared" si="89" ref="I1007:I1070">C1007/H1007</f>
        <v>0.37656086100613567</v>
      </c>
      <c r="J1007" s="21">
        <f t="shared" si="87"/>
        <v>0.20858419668644834</v>
      </c>
      <c r="M1007" s="21">
        <f t="shared" si="88"/>
        <v>0.414854942307416</v>
      </c>
      <c r="N1007" s="25"/>
    </row>
    <row r="1008" spans="1:14" ht="12">
      <c r="A1008" s="24">
        <v>37897</v>
      </c>
      <c r="B1008" s="199" t="s">
        <v>65</v>
      </c>
      <c r="C1008" s="25">
        <v>26164</v>
      </c>
      <c r="D1008" s="25">
        <v>14499</v>
      </c>
      <c r="E1008" s="25"/>
      <c r="F1008" s="25"/>
      <c r="G1008" s="25">
        <v>28795</v>
      </c>
      <c r="H1008" s="25">
        <v>69458</v>
      </c>
      <c r="I1008" s="21">
        <f t="shared" si="89"/>
        <v>0.3766880704886406</v>
      </c>
      <c r="J1008" s="21">
        <f t="shared" si="87"/>
        <v>0.20874485300469348</v>
      </c>
      <c r="M1008" s="21">
        <f t="shared" si="88"/>
        <v>0.4145670765066659</v>
      </c>
      <c r="N1008" s="25"/>
    </row>
    <row r="1009" spans="1:14" ht="12">
      <c r="A1009" s="24">
        <v>37893</v>
      </c>
      <c r="B1009" s="199"/>
      <c r="C1009" s="25">
        <v>26158</v>
      </c>
      <c r="D1009" s="25">
        <v>14497</v>
      </c>
      <c r="E1009" s="25"/>
      <c r="F1009" s="25"/>
      <c r="G1009" s="25">
        <v>28799</v>
      </c>
      <c r="H1009" s="25">
        <v>69454</v>
      </c>
      <c r="I1009" s="21">
        <f t="shared" si="89"/>
        <v>0.37662337662337664</v>
      </c>
      <c r="J1009" s="21">
        <f t="shared" si="87"/>
        <v>0.20872807901632737</v>
      </c>
      <c r="M1009" s="21">
        <f t="shared" si="88"/>
        <v>0.414648544360296</v>
      </c>
      <c r="N1009" s="25"/>
    </row>
    <row r="1010" spans="1:14" ht="12">
      <c r="A1010" s="24">
        <v>37890</v>
      </c>
      <c r="B1010" s="199"/>
      <c r="C1010" s="25">
        <v>26045</v>
      </c>
      <c r="D1010" s="25">
        <v>14410</v>
      </c>
      <c r="E1010" s="25"/>
      <c r="F1010" s="25"/>
      <c r="G1010" s="25">
        <v>28629</v>
      </c>
      <c r="H1010" s="25">
        <v>69084</v>
      </c>
      <c r="I1010" s="21">
        <f t="shared" si="89"/>
        <v>0.37700480574373224</v>
      </c>
      <c r="J1010" s="21">
        <f t="shared" si="87"/>
        <v>0.20858664813849806</v>
      </c>
      <c r="M1010" s="21">
        <f t="shared" si="88"/>
        <v>0.41440854611776967</v>
      </c>
      <c r="N1010" s="25"/>
    </row>
    <row r="1011" spans="1:14" ht="12">
      <c r="A1011" s="24">
        <v>37882</v>
      </c>
      <c r="B1011" s="199"/>
      <c r="C1011" s="25">
        <v>25955</v>
      </c>
      <c r="D1011" s="25">
        <v>14374</v>
      </c>
      <c r="E1011" s="25"/>
      <c r="F1011" s="25"/>
      <c r="G1011" s="25">
        <v>28563</v>
      </c>
      <c r="H1011" s="25">
        <v>68892</v>
      </c>
      <c r="I1011" s="21">
        <f t="shared" si="89"/>
        <v>0.3767491145561168</v>
      </c>
      <c r="J1011" s="21">
        <f t="shared" si="87"/>
        <v>0.20864541601347036</v>
      </c>
      <c r="M1011" s="21">
        <f t="shared" si="88"/>
        <v>0.4146054694304128</v>
      </c>
      <c r="N1011" s="25"/>
    </row>
    <row r="1012" spans="1:14" ht="12">
      <c r="A1012" s="24">
        <v>37875</v>
      </c>
      <c r="B1012" s="199"/>
      <c r="C1012" s="25">
        <v>25904</v>
      </c>
      <c r="D1012" s="25">
        <v>14351</v>
      </c>
      <c r="E1012" s="25"/>
      <c r="F1012" s="25"/>
      <c r="G1012" s="25">
        <v>28516</v>
      </c>
      <c r="H1012" s="25">
        <v>68771</v>
      </c>
      <c r="I1012" s="21">
        <f t="shared" si="89"/>
        <v>0.3766703988599846</v>
      </c>
      <c r="J1012" s="21">
        <f aca="true" t="shared" si="90" ref="J1012:J1075">D1012/H1012</f>
        <v>0.20867807651481002</v>
      </c>
      <c r="M1012" s="21">
        <f t="shared" si="88"/>
        <v>0.4146515246252054</v>
      </c>
      <c r="N1012" s="25"/>
    </row>
    <row r="1013" spans="1:14" ht="12">
      <c r="A1013" s="24">
        <v>37870</v>
      </c>
      <c r="B1013" s="199" t="s">
        <v>301</v>
      </c>
      <c r="C1013" s="25">
        <v>25827</v>
      </c>
      <c r="D1013" s="25">
        <v>14333</v>
      </c>
      <c r="E1013" s="25"/>
      <c r="F1013" s="25"/>
      <c r="G1013" s="25">
        <v>28440</v>
      </c>
      <c r="H1013" s="25">
        <v>68600</v>
      </c>
      <c r="I1013" s="21">
        <f t="shared" si="89"/>
        <v>0.37648688046647233</v>
      </c>
      <c r="J1013" s="21">
        <f t="shared" si="90"/>
        <v>0.20893586005830903</v>
      </c>
      <c r="M1013" s="21">
        <f t="shared" si="88"/>
        <v>0.4145772594752187</v>
      </c>
      <c r="N1013" s="25"/>
    </row>
    <row r="1014" spans="1:14" ht="12">
      <c r="A1014" s="24">
        <v>37862</v>
      </c>
      <c r="B1014" s="199" t="s">
        <v>304</v>
      </c>
      <c r="C1014" s="25">
        <v>25658</v>
      </c>
      <c r="D1014" s="25">
        <v>14254</v>
      </c>
      <c r="E1014" s="25"/>
      <c r="F1014" s="25"/>
      <c r="G1014" s="25">
        <v>28256</v>
      </c>
      <c r="H1014" s="25">
        <v>68168</v>
      </c>
      <c r="I1014" s="21">
        <f t="shared" si="89"/>
        <v>0.3763936157727966</v>
      </c>
      <c r="J1014" s="21">
        <f t="shared" si="90"/>
        <v>0.20910104447834763</v>
      </c>
      <c r="M1014" s="21">
        <f t="shared" si="88"/>
        <v>0.4145053397488558</v>
      </c>
      <c r="N1014" s="25"/>
    </row>
    <row r="1015" spans="1:14" ht="12">
      <c r="A1015" s="24">
        <v>37861</v>
      </c>
      <c r="B1015" s="199"/>
      <c r="C1015" s="25">
        <v>25657</v>
      </c>
      <c r="D1015" s="25">
        <v>14254</v>
      </c>
      <c r="E1015" s="25"/>
      <c r="F1015" s="25"/>
      <c r="G1015" s="25">
        <v>28256</v>
      </c>
      <c r="H1015" s="25">
        <v>68167</v>
      </c>
      <c r="I1015" s="21">
        <f t="shared" si="89"/>
        <v>0.37638446755761584</v>
      </c>
      <c r="J1015" s="21">
        <f t="shared" si="90"/>
        <v>0.2091041119603327</v>
      </c>
      <c r="M1015" s="21">
        <f t="shared" si="88"/>
        <v>0.4145114204820514</v>
      </c>
      <c r="N1015" s="25"/>
    </row>
    <row r="1016" spans="1:14" ht="12">
      <c r="A1016" s="24">
        <v>37852</v>
      </c>
      <c r="B1016" s="199" t="s">
        <v>65</v>
      </c>
      <c r="C1016" s="25">
        <v>25637</v>
      </c>
      <c r="D1016" s="25">
        <v>14244</v>
      </c>
      <c r="E1016" s="25"/>
      <c r="F1016" s="25"/>
      <c r="G1016" s="25">
        <v>28266</v>
      </c>
      <c r="H1016" s="25">
        <v>68147</v>
      </c>
      <c r="I1016" s="21">
        <f t="shared" si="89"/>
        <v>0.37620144687220275</v>
      </c>
      <c r="J1016" s="21">
        <f t="shared" si="90"/>
        <v>0.20901873890266628</v>
      </c>
      <c r="M1016" s="21">
        <f t="shared" si="88"/>
        <v>0.414779814225131</v>
      </c>
      <c r="N1016" s="25"/>
    </row>
    <row r="1017" spans="1:14" ht="12">
      <c r="A1017" s="24">
        <v>37846</v>
      </c>
      <c r="B1017" s="199"/>
      <c r="C1017" s="25">
        <v>25585</v>
      </c>
      <c r="D1017" s="25">
        <v>14209</v>
      </c>
      <c r="E1017" s="25"/>
      <c r="F1017" s="25"/>
      <c r="G1017" s="25">
        <v>28225</v>
      </c>
      <c r="H1017" s="25">
        <v>68019</v>
      </c>
      <c r="I1017" s="21">
        <f t="shared" si="89"/>
        <v>0.37614490068951323</v>
      </c>
      <c r="J1017" s="21">
        <f t="shared" si="90"/>
        <v>0.20889751392993133</v>
      </c>
      <c r="M1017" s="21">
        <f t="shared" si="88"/>
        <v>0.41495758538055544</v>
      </c>
      <c r="N1017" s="25"/>
    </row>
    <row r="1018" spans="1:14" ht="12">
      <c r="A1018" s="24">
        <v>37840</v>
      </c>
      <c r="B1018" s="199"/>
      <c r="C1018" s="25">
        <v>25499</v>
      </c>
      <c r="D1018" s="25">
        <v>14179</v>
      </c>
      <c r="E1018" s="25"/>
      <c r="F1018" s="25"/>
      <c r="G1018" s="25">
        <v>28155</v>
      </c>
      <c r="H1018" s="25">
        <v>67833</v>
      </c>
      <c r="I1018" s="21">
        <f t="shared" si="89"/>
        <v>0.3759084811227574</v>
      </c>
      <c r="J1018" s="21">
        <f t="shared" si="90"/>
        <v>0.2090280541919125</v>
      </c>
      <c r="M1018" s="21">
        <f aca="true" t="shared" si="91" ref="M1018:M1081">G1018/H1018</f>
        <v>0.4150634646853302</v>
      </c>
      <c r="N1018" s="25"/>
    </row>
    <row r="1019" spans="1:14" ht="12">
      <c r="A1019" s="24">
        <v>37832</v>
      </c>
      <c r="B1019" s="199"/>
      <c r="C1019" s="25">
        <v>25441</v>
      </c>
      <c r="D1019" s="25">
        <v>14166</v>
      </c>
      <c r="E1019" s="25"/>
      <c r="F1019" s="25"/>
      <c r="G1019" s="25">
        <v>28102</v>
      </c>
      <c r="H1019" s="25">
        <v>67709</v>
      </c>
      <c r="I1019" s="21">
        <f t="shared" si="89"/>
        <v>0.375740300403196</v>
      </c>
      <c r="J1019" s="21">
        <f t="shared" si="90"/>
        <v>0.20921886307580972</v>
      </c>
      <c r="M1019" s="21">
        <f t="shared" si="91"/>
        <v>0.41504083652099427</v>
      </c>
      <c r="N1019" s="25"/>
    </row>
    <row r="1020" spans="1:14" ht="12">
      <c r="A1020" s="24">
        <v>37826</v>
      </c>
      <c r="B1020" s="199"/>
      <c r="C1020" s="25">
        <v>25394</v>
      </c>
      <c r="D1020" s="25">
        <v>14133</v>
      </c>
      <c r="E1020" s="25"/>
      <c r="F1020" s="25"/>
      <c r="G1020" s="25">
        <v>28057</v>
      </c>
      <c r="H1020" s="25">
        <v>67584</v>
      </c>
      <c r="I1020" s="21">
        <f t="shared" si="89"/>
        <v>0.37573982007575757</v>
      </c>
      <c r="J1020" s="21">
        <f t="shared" si="90"/>
        <v>0.20911754261363635</v>
      </c>
      <c r="M1020" s="21">
        <f t="shared" si="91"/>
        <v>0.4151426373106061</v>
      </c>
      <c r="N1020" s="25"/>
    </row>
    <row r="1021" spans="1:14" ht="12">
      <c r="A1021" s="24">
        <v>37817</v>
      </c>
      <c r="B1021" s="199"/>
      <c r="C1021" s="25">
        <v>25372</v>
      </c>
      <c r="D1021" s="25">
        <v>14126</v>
      </c>
      <c r="E1021" s="25"/>
      <c r="F1021" s="25"/>
      <c r="G1021" s="25">
        <v>28032</v>
      </c>
      <c r="H1021" s="25">
        <v>67530</v>
      </c>
      <c r="I1021" s="21">
        <f t="shared" si="89"/>
        <v>0.37571449726047684</v>
      </c>
      <c r="J1021" s="21">
        <f t="shared" si="90"/>
        <v>0.20918110469420997</v>
      </c>
      <c r="M1021" s="21">
        <f t="shared" si="91"/>
        <v>0.4151043980453132</v>
      </c>
      <c r="N1021" s="25"/>
    </row>
    <row r="1022" spans="1:14" ht="12">
      <c r="A1022" s="24">
        <v>37811</v>
      </c>
      <c r="B1022" s="199"/>
      <c r="C1022" s="25">
        <v>25335</v>
      </c>
      <c r="D1022" s="25">
        <v>14100</v>
      </c>
      <c r="E1022" s="25"/>
      <c r="F1022" s="25"/>
      <c r="G1022" s="25">
        <v>27997</v>
      </c>
      <c r="H1022" s="25">
        <v>67432</v>
      </c>
      <c r="I1022" s="21">
        <f t="shared" si="89"/>
        <v>0.3757118282121248</v>
      </c>
      <c r="J1022" s="21">
        <f t="shared" si="90"/>
        <v>0.20909953731166211</v>
      </c>
      <c r="M1022" s="21">
        <f t="shared" si="91"/>
        <v>0.41518863447621307</v>
      </c>
      <c r="N1022" s="25"/>
    </row>
    <row r="1023" spans="1:14" ht="12">
      <c r="A1023" s="24">
        <v>37803</v>
      </c>
      <c r="B1023" s="199"/>
      <c r="C1023" s="25">
        <v>25304</v>
      </c>
      <c r="D1023" s="25">
        <v>14077</v>
      </c>
      <c r="E1023" s="25"/>
      <c r="F1023" s="25"/>
      <c r="G1023" s="25">
        <v>27984</v>
      </c>
      <c r="H1023" s="25">
        <v>67365</v>
      </c>
      <c r="I1023" s="21">
        <f t="shared" si="89"/>
        <v>0.3756253247235211</v>
      </c>
      <c r="J1023" s="21">
        <f t="shared" si="90"/>
        <v>0.20896608030876568</v>
      </c>
      <c r="M1023" s="21">
        <f t="shared" si="91"/>
        <v>0.4154085949677132</v>
      </c>
      <c r="N1023" s="25"/>
    </row>
    <row r="1024" spans="1:14" ht="12">
      <c r="A1024" s="24">
        <v>37798</v>
      </c>
      <c r="B1024" s="199"/>
      <c r="C1024" s="25">
        <v>25277</v>
      </c>
      <c r="D1024" s="25">
        <v>14053</v>
      </c>
      <c r="E1024" s="25"/>
      <c r="F1024" s="25"/>
      <c r="G1024" s="25">
        <v>27944</v>
      </c>
      <c r="H1024" s="25">
        <v>67274</v>
      </c>
      <c r="I1024" s="21">
        <f t="shared" si="89"/>
        <v>0.37573208074441833</v>
      </c>
      <c r="J1024" s="21">
        <f t="shared" si="90"/>
        <v>0.20889199393524988</v>
      </c>
      <c r="M1024" s="21">
        <f t="shared" si="91"/>
        <v>0.4153759253203318</v>
      </c>
      <c r="N1024" s="25"/>
    </row>
    <row r="1025" spans="1:14" ht="12">
      <c r="A1025" s="24">
        <v>37792</v>
      </c>
      <c r="B1025" s="199"/>
      <c r="C1025" s="25">
        <v>25245</v>
      </c>
      <c r="D1025" s="25">
        <v>14024</v>
      </c>
      <c r="E1025" s="25"/>
      <c r="F1025" s="25"/>
      <c r="G1025" s="25">
        <v>27889</v>
      </c>
      <c r="H1025" s="25">
        <v>67158</v>
      </c>
      <c r="I1025" s="21">
        <f t="shared" si="89"/>
        <v>0.3759045832216564</v>
      </c>
      <c r="J1025" s="21">
        <f t="shared" si="90"/>
        <v>0.2088209893087942</v>
      </c>
      <c r="M1025" s="21">
        <f t="shared" si="91"/>
        <v>0.4152744274695494</v>
      </c>
      <c r="N1025" s="25"/>
    </row>
    <row r="1026" spans="1:14" ht="12">
      <c r="A1026" s="24">
        <v>37785</v>
      </c>
      <c r="B1026" s="199"/>
      <c r="C1026" s="25">
        <v>25199</v>
      </c>
      <c r="D1026" s="25">
        <v>14004</v>
      </c>
      <c r="E1026" s="25"/>
      <c r="F1026" s="25"/>
      <c r="G1026" s="25">
        <v>27829</v>
      </c>
      <c r="H1026" s="25">
        <v>67032</v>
      </c>
      <c r="I1026" s="21">
        <f t="shared" si="89"/>
        <v>0.3759249313760592</v>
      </c>
      <c r="J1026" s="21">
        <f t="shared" si="90"/>
        <v>0.20891514500537056</v>
      </c>
      <c r="M1026" s="21">
        <f t="shared" si="91"/>
        <v>0.41515992361857024</v>
      </c>
      <c r="N1026" s="25"/>
    </row>
    <row r="1027" spans="1:14" ht="12">
      <c r="A1027" s="24">
        <v>37782</v>
      </c>
      <c r="B1027" s="199"/>
      <c r="C1027" s="25">
        <v>25202</v>
      </c>
      <c r="D1027" s="25">
        <v>14000</v>
      </c>
      <c r="E1027" s="25"/>
      <c r="F1027" s="25"/>
      <c r="G1027" s="25">
        <v>27812</v>
      </c>
      <c r="H1027" s="25">
        <v>67014</v>
      </c>
      <c r="I1027" s="21">
        <f t="shared" si="89"/>
        <v>0.37607067179992243</v>
      </c>
      <c r="J1027" s="21">
        <f t="shared" si="90"/>
        <v>0.20891157071656669</v>
      </c>
      <c r="M1027" s="21">
        <f t="shared" si="91"/>
        <v>0.4150177574835109</v>
      </c>
      <c r="N1027" s="25"/>
    </row>
    <row r="1028" spans="1:14" ht="12">
      <c r="A1028" s="24">
        <v>37775</v>
      </c>
      <c r="B1028" s="199"/>
      <c r="C1028" s="25">
        <v>25194</v>
      </c>
      <c r="D1028" s="25">
        <v>13993</v>
      </c>
      <c r="E1028" s="25"/>
      <c r="F1028" s="25"/>
      <c r="G1028" s="25">
        <v>27773</v>
      </c>
      <c r="H1028" s="25">
        <v>66960</v>
      </c>
      <c r="I1028" s="21">
        <f t="shared" si="89"/>
        <v>0.37625448028673836</v>
      </c>
      <c r="J1028" s="21">
        <f t="shared" si="90"/>
        <v>0.20897550776583035</v>
      </c>
      <c r="M1028" s="21">
        <f t="shared" si="91"/>
        <v>0.4147700119474313</v>
      </c>
      <c r="N1028" s="25"/>
    </row>
    <row r="1029" spans="1:14" ht="12">
      <c r="A1029" s="24">
        <v>37770</v>
      </c>
      <c r="B1029" s="199"/>
      <c r="C1029" s="25">
        <v>25191</v>
      </c>
      <c r="D1029" s="25">
        <v>13981</v>
      </c>
      <c r="E1029" s="25"/>
      <c r="F1029" s="25"/>
      <c r="G1029" s="25">
        <v>27742</v>
      </c>
      <c r="H1029" s="25">
        <v>66914</v>
      </c>
      <c r="I1029" s="21">
        <f t="shared" si="89"/>
        <v>0.3764683025973638</v>
      </c>
      <c r="J1029" s="21">
        <f t="shared" si="90"/>
        <v>0.20893983321875842</v>
      </c>
      <c r="M1029" s="21">
        <f t="shared" si="91"/>
        <v>0.41459186418387783</v>
      </c>
      <c r="N1029" s="25"/>
    </row>
    <row r="1030" spans="1:14" ht="12">
      <c r="A1030" s="24">
        <v>37761</v>
      </c>
      <c r="B1030" s="199"/>
      <c r="C1030" s="25">
        <v>25170</v>
      </c>
      <c r="D1030" s="25">
        <v>13966</v>
      </c>
      <c r="E1030" s="25"/>
      <c r="F1030" s="25"/>
      <c r="G1030" s="25">
        <v>27688</v>
      </c>
      <c r="H1030" s="25">
        <v>66824</v>
      </c>
      <c r="I1030" s="21">
        <f t="shared" si="89"/>
        <v>0.37666107985155034</v>
      </c>
      <c r="J1030" s="21">
        <f t="shared" si="90"/>
        <v>0.20899676762839697</v>
      </c>
      <c r="M1030" s="21">
        <f t="shared" si="91"/>
        <v>0.4143421525200527</v>
      </c>
      <c r="N1030" s="25"/>
    </row>
    <row r="1031" spans="1:14" ht="12">
      <c r="A1031" s="24">
        <v>37756</v>
      </c>
      <c r="B1031" s="199" t="s">
        <v>56</v>
      </c>
      <c r="C1031" s="25">
        <v>25140</v>
      </c>
      <c r="D1031" s="25">
        <v>13948</v>
      </c>
      <c r="E1031" s="25"/>
      <c r="F1031" s="25"/>
      <c r="G1031" s="25">
        <v>27635</v>
      </c>
      <c r="H1031" s="25">
        <v>66723</v>
      </c>
      <c r="I1031" s="21">
        <f t="shared" si="89"/>
        <v>0.37678161953149586</v>
      </c>
      <c r="J1031" s="21">
        <f t="shared" si="90"/>
        <v>0.20904335836218396</v>
      </c>
      <c r="M1031" s="21">
        <f t="shared" si="91"/>
        <v>0.4141750221063202</v>
      </c>
      <c r="N1031" s="25"/>
    </row>
    <row r="1032" spans="1:14" ht="12">
      <c r="A1032" s="24">
        <v>37754</v>
      </c>
      <c r="B1032" s="199"/>
      <c r="C1032" s="25">
        <v>26007</v>
      </c>
      <c r="D1032" s="25">
        <v>14485</v>
      </c>
      <c r="E1032" s="25"/>
      <c r="F1032" s="25"/>
      <c r="G1032" s="25">
        <v>29095</v>
      </c>
      <c r="H1032" s="25">
        <v>69587</v>
      </c>
      <c r="I1032" s="21">
        <f t="shared" si="89"/>
        <v>0.3737335996666044</v>
      </c>
      <c r="J1032" s="21">
        <f t="shared" si="90"/>
        <v>0.2081566959345855</v>
      </c>
      <c r="M1032" s="21">
        <f t="shared" si="91"/>
        <v>0.4181097043988101</v>
      </c>
      <c r="N1032" s="25"/>
    </row>
    <row r="1033" spans="1:14" ht="12">
      <c r="A1033" s="24">
        <v>37747</v>
      </c>
      <c r="B1033" s="199"/>
      <c r="C1033" s="25">
        <v>25993</v>
      </c>
      <c r="D1033" s="25">
        <v>14480</v>
      </c>
      <c r="E1033" s="25"/>
      <c r="F1033" s="25"/>
      <c r="G1033" s="25">
        <v>29071</v>
      </c>
      <c r="H1033" s="25">
        <v>69544</v>
      </c>
      <c r="I1033" s="21">
        <f t="shared" si="89"/>
        <v>0.37376337282871275</v>
      </c>
      <c r="J1033" s="21">
        <f t="shared" si="90"/>
        <v>0.2082135051190613</v>
      </c>
      <c r="M1033" s="21">
        <f t="shared" si="91"/>
        <v>0.4180231220522259</v>
      </c>
      <c r="N1033" s="25"/>
    </row>
    <row r="1034" spans="1:14" ht="12">
      <c r="A1034" s="24">
        <v>37740</v>
      </c>
      <c r="B1034" s="199"/>
      <c r="C1034" s="25">
        <v>25971</v>
      </c>
      <c r="D1034" s="25">
        <v>14465</v>
      </c>
      <c r="E1034" s="25"/>
      <c r="F1034" s="25"/>
      <c r="G1034" s="25">
        <v>29036</v>
      </c>
      <c r="H1034" s="25">
        <v>69472</v>
      </c>
      <c r="I1034" s="21">
        <f t="shared" si="89"/>
        <v>0.37383406264394287</v>
      </c>
      <c r="J1034" s="21">
        <f t="shared" si="90"/>
        <v>0.2082133809304468</v>
      </c>
      <c r="M1034" s="21">
        <f t="shared" si="91"/>
        <v>0.4179525564256103</v>
      </c>
      <c r="N1034" s="25"/>
    </row>
    <row r="1035" spans="1:14" ht="12">
      <c r="A1035" s="24">
        <v>37734</v>
      </c>
      <c r="B1035" s="199"/>
      <c r="C1035" s="25">
        <v>25961</v>
      </c>
      <c r="D1035" s="25">
        <v>14471</v>
      </c>
      <c r="E1035" s="25"/>
      <c r="F1035" s="25"/>
      <c r="G1035" s="25">
        <v>29014</v>
      </c>
      <c r="H1035" s="25">
        <v>69446</v>
      </c>
      <c r="I1035" s="21">
        <f t="shared" si="89"/>
        <v>0.37383002620741296</v>
      </c>
      <c r="J1035" s="21">
        <f t="shared" si="90"/>
        <v>0.2083777323387956</v>
      </c>
      <c r="M1035" s="21">
        <f t="shared" si="91"/>
        <v>0.41779224145379146</v>
      </c>
      <c r="N1035" s="25"/>
    </row>
    <row r="1036" spans="1:14" ht="12">
      <c r="A1036" s="24">
        <v>37726</v>
      </c>
      <c r="B1036" s="199"/>
      <c r="C1036" s="25">
        <v>25946</v>
      </c>
      <c r="D1036" s="25">
        <v>14456</v>
      </c>
      <c r="E1036" s="25"/>
      <c r="F1036" s="25"/>
      <c r="G1036" s="25">
        <v>28983</v>
      </c>
      <c r="H1036" s="25">
        <v>69385</v>
      </c>
      <c r="I1036" s="21">
        <f t="shared" si="89"/>
        <v>0.3739424947755279</v>
      </c>
      <c r="J1036" s="21">
        <f t="shared" si="90"/>
        <v>0.20834474310009368</v>
      </c>
      <c r="M1036" s="21">
        <f t="shared" si="91"/>
        <v>0.41771276212437847</v>
      </c>
      <c r="N1036" s="25"/>
    </row>
    <row r="1037" spans="1:14" ht="12">
      <c r="A1037" s="24">
        <v>37725</v>
      </c>
      <c r="B1037" s="199"/>
      <c r="C1037" s="25">
        <v>25935</v>
      </c>
      <c r="D1037" s="25">
        <v>14449</v>
      </c>
      <c r="E1037" s="25"/>
      <c r="F1037" s="25"/>
      <c r="G1037" s="25">
        <v>28958</v>
      </c>
      <c r="H1037" s="25">
        <v>69342</v>
      </c>
      <c r="I1037" s="21">
        <f t="shared" si="89"/>
        <v>0.37401574803149606</v>
      </c>
      <c r="J1037" s="21">
        <f t="shared" si="90"/>
        <v>0.20837299183755878</v>
      </c>
      <c r="M1037" s="21">
        <f t="shared" si="91"/>
        <v>0.4176112601309452</v>
      </c>
      <c r="N1037" s="25"/>
    </row>
    <row r="1038" spans="1:14" ht="12">
      <c r="A1038" s="24">
        <v>37719</v>
      </c>
      <c r="B1038" s="199" t="s">
        <v>295</v>
      </c>
      <c r="C1038" s="25">
        <v>25932</v>
      </c>
      <c r="D1038" s="25">
        <v>14452</v>
      </c>
      <c r="E1038" s="25"/>
      <c r="F1038" s="25"/>
      <c r="G1038" s="25">
        <v>28947</v>
      </c>
      <c r="H1038" s="25">
        <v>69331</v>
      </c>
      <c r="I1038" s="21">
        <f t="shared" si="89"/>
        <v>0.37403181837850313</v>
      </c>
      <c r="J1038" s="21">
        <f t="shared" si="90"/>
        <v>0.20844932281374853</v>
      </c>
      <c r="M1038" s="21">
        <f t="shared" si="91"/>
        <v>0.41751885880774836</v>
      </c>
      <c r="N1038" s="25"/>
    </row>
    <row r="1039" spans="1:14" ht="12">
      <c r="A1039" s="24">
        <v>37718</v>
      </c>
      <c r="B1039" s="199"/>
      <c r="C1039" s="25">
        <v>25935</v>
      </c>
      <c r="D1039" s="25">
        <v>14452</v>
      </c>
      <c r="E1039" s="25"/>
      <c r="F1039" s="25"/>
      <c r="G1039" s="25">
        <v>28948</v>
      </c>
      <c r="H1039" s="25">
        <v>69335</v>
      </c>
      <c r="I1039" s="21">
        <f t="shared" si="89"/>
        <v>0.3740535083291267</v>
      </c>
      <c r="J1039" s="21">
        <f t="shared" si="90"/>
        <v>0.20843729718035625</v>
      </c>
      <c r="M1039" s="21">
        <f t="shared" si="91"/>
        <v>0.41750919449051704</v>
      </c>
      <c r="N1039" s="25"/>
    </row>
    <row r="1040" spans="1:14" ht="12">
      <c r="A1040" s="24">
        <v>37715</v>
      </c>
      <c r="B1040" s="199"/>
      <c r="C1040" s="25">
        <v>25996</v>
      </c>
      <c r="D1040" s="25">
        <v>14477</v>
      </c>
      <c r="E1040" s="25"/>
      <c r="F1040" s="25"/>
      <c r="G1040" s="25">
        <v>29051</v>
      </c>
      <c r="H1040" s="25">
        <v>69524</v>
      </c>
      <c r="I1040" s="21">
        <f t="shared" si="89"/>
        <v>0.3739140440711121</v>
      </c>
      <c r="J1040" s="21">
        <f t="shared" si="90"/>
        <v>0.2082302514239687</v>
      </c>
      <c r="M1040" s="21">
        <f t="shared" si="91"/>
        <v>0.41785570450491916</v>
      </c>
      <c r="N1040" s="25"/>
    </row>
    <row r="1041" spans="1:14" ht="12">
      <c r="A1041" s="24">
        <v>37714</v>
      </c>
      <c r="B1041" s="199"/>
      <c r="C1041" s="25">
        <v>26066</v>
      </c>
      <c r="D1041" s="25">
        <v>14511</v>
      </c>
      <c r="E1041" s="25"/>
      <c r="F1041" s="25"/>
      <c r="G1041" s="25">
        <v>29146</v>
      </c>
      <c r="H1041" s="25">
        <v>69723</v>
      </c>
      <c r="I1041" s="21">
        <f t="shared" si="89"/>
        <v>0.3738508096324025</v>
      </c>
      <c r="J1041" s="21">
        <f t="shared" si="90"/>
        <v>0.20812357471709478</v>
      </c>
      <c r="M1041" s="21">
        <f t="shared" si="91"/>
        <v>0.4180256156505027</v>
      </c>
      <c r="N1041" s="25"/>
    </row>
    <row r="1042" spans="1:14" ht="12">
      <c r="A1042" s="24">
        <v>37713</v>
      </c>
      <c r="B1042" s="199"/>
      <c r="C1042" s="25">
        <v>26092</v>
      </c>
      <c r="D1042" s="25">
        <v>14527</v>
      </c>
      <c r="E1042" s="25"/>
      <c r="F1042" s="25"/>
      <c r="G1042" s="25">
        <v>29184</v>
      </c>
      <c r="H1042" s="25">
        <v>69803</v>
      </c>
      <c r="I1042" s="21">
        <f t="shared" si="89"/>
        <v>0.37379482257209573</v>
      </c>
      <c r="J1042" s="21">
        <f t="shared" si="90"/>
        <v>0.20811426442989556</v>
      </c>
      <c r="M1042" s="21">
        <f t="shared" si="91"/>
        <v>0.41809091299800866</v>
      </c>
      <c r="N1042" s="25"/>
    </row>
    <row r="1043" spans="1:14" ht="12">
      <c r="A1043" s="24">
        <v>37712</v>
      </c>
      <c r="B1043" s="199"/>
      <c r="C1043" s="25">
        <v>26168</v>
      </c>
      <c r="D1043" s="25">
        <v>14561</v>
      </c>
      <c r="E1043" s="25"/>
      <c r="F1043" s="25"/>
      <c r="G1043" s="25">
        <v>29295</v>
      </c>
      <c r="H1043" s="25">
        <v>70024</v>
      </c>
      <c r="I1043" s="21">
        <f t="shared" si="89"/>
        <v>0.37370044556152177</v>
      </c>
      <c r="J1043" s="21">
        <f t="shared" si="90"/>
        <v>0.207942990974523</v>
      </c>
      <c r="M1043" s="21">
        <f t="shared" si="91"/>
        <v>0.4183565634639552</v>
      </c>
      <c r="N1043" s="25"/>
    </row>
    <row r="1044" spans="1:14" ht="12">
      <c r="A1044" s="24">
        <v>37711</v>
      </c>
      <c r="B1044" s="199"/>
      <c r="C1044" s="25">
        <v>26167</v>
      </c>
      <c r="D1044" s="25">
        <v>14566</v>
      </c>
      <c r="E1044" s="25"/>
      <c r="F1044" s="25"/>
      <c r="G1044" s="25">
        <v>29300</v>
      </c>
      <c r="H1044" s="25">
        <v>70033</v>
      </c>
      <c r="I1044" s="21">
        <f t="shared" si="89"/>
        <v>0.3736381420187626</v>
      </c>
      <c r="J1044" s="21">
        <f t="shared" si="90"/>
        <v>0.20798766295889082</v>
      </c>
      <c r="M1044" s="21">
        <f t="shared" si="91"/>
        <v>0.41837419502234663</v>
      </c>
      <c r="N1044" s="25"/>
    </row>
    <row r="1045" spans="1:14" ht="12">
      <c r="A1045" s="24">
        <v>37708</v>
      </c>
      <c r="B1045" s="199"/>
      <c r="C1045" s="25">
        <v>26328</v>
      </c>
      <c r="D1045" s="25">
        <v>14646</v>
      </c>
      <c r="E1045" s="25"/>
      <c r="F1045" s="25"/>
      <c r="G1045" s="25">
        <v>29506</v>
      </c>
      <c r="H1045" s="25">
        <v>70480</v>
      </c>
      <c r="I1045" s="21">
        <f t="shared" si="89"/>
        <v>0.3735527809307605</v>
      </c>
      <c r="J1045" s="21">
        <f t="shared" si="90"/>
        <v>0.20780363223609535</v>
      </c>
      <c r="M1045" s="21">
        <f t="shared" si="91"/>
        <v>0.4186435868331442</v>
      </c>
      <c r="N1045" s="25"/>
    </row>
    <row r="1046" spans="1:14" ht="12">
      <c r="A1046" s="24">
        <v>37707</v>
      </c>
      <c r="B1046" s="199"/>
      <c r="C1046" s="25">
        <v>26389</v>
      </c>
      <c r="D1046" s="25">
        <v>14728</v>
      </c>
      <c r="E1046" s="25"/>
      <c r="F1046" s="25"/>
      <c r="G1046" s="25">
        <v>29608</v>
      </c>
      <c r="H1046" s="25">
        <v>70725</v>
      </c>
      <c r="I1046" s="21">
        <f t="shared" si="89"/>
        <v>0.3731212442559208</v>
      </c>
      <c r="J1046" s="21">
        <f t="shared" si="90"/>
        <v>0.20824319547543302</v>
      </c>
      <c r="M1046" s="21">
        <f t="shared" si="91"/>
        <v>0.4186355602686462</v>
      </c>
      <c r="N1046" s="25"/>
    </row>
    <row r="1047" spans="1:14" ht="12">
      <c r="A1047" s="24">
        <v>37706</v>
      </c>
      <c r="B1047" s="199"/>
      <c r="C1047" s="25">
        <v>26408</v>
      </c>
      <c r="D1047" s="25">
        <v>14736</v>
      </c>
      <c r="E1047" s="25"/>
      <c r="F1047" s="25"/>
      <c r="G1047" s="25">
        <v>29632</v>
      </c>
      <c r="H1047" s="25">
        <v>70776</v>
      </c>
      <c r="I1047" s="21">
        <f t="shared" si="89"/>
        <v>0.373120831920425</v>
      </c>
      <c r="J1047" s="21">
        <f t="shared" si="90"/>
        <v>0.20820617158358765</v>
      </c>
      <c r="M1047" s="21">
        <f t="shared" si="91"/>
        <v>0.4186729964959873</v>
      </c>
      <c r="N1047" s="25"/>
    </row>
    <row r="1048" spans="1:14" ht="12">
      <c r="A1048" s="24">
        <v>37705</v>
      </c>
      <c r="B1048" s="199"/>
      <c r="C1048" s="25">
        <v>26429</v>
      </c>
      <c r="D1048" s="25">
        <v>14758</v>
      </c>
      <c r="E1048" s="25"/>
      <c r="F1048" s="25"/>
      <c r="G1048" s="25">
        <v>29681</v>
      </c>
      <c r="H1048" s="25">
        <v>70868</v>
      </c>
      <c r="I1048" s="21">
        <f t="shared" si="89"/>
        <v>0.3729327764294181</v>
      </c>
      <c r="J1048" s="21">
        <f t="shared" si="90"/>
        <v>0.2082463170965739</v>
      </c>
      <c r="M1048" s="21">
        <f t="shared" si="91"/>
        <v>0.418820906474008</v>
      </c>
      <c r="N1048" s="25"/>
    </row>
    <row r="1049" spans="1:14" ht="12">
      <c r="A1049" s="24">
        <v>37704</v>
      </c>
      <c r="B1049" s="199"/>
      <c r="C1049" s="25">
        <v>26497</v>
      </c>
      <c r="D1049" s="25">
        <v>14787</v>
      </c>
      <c r="E1049" s="25"/>
      <c r="F1049" s="25"/>
      <c r="G1049" s="25">
        <v>29808</v>
      </c>
      <c r="H1049" s="25">
        <v>71092</v>
      </c>
      <c r="I1049" s="21">
        <f t="shared" si="89"/>
        <v>0.37271422944916444</v>
      </c>
      <c r="J1049" s="21">
        <f t="shared" si="90"/>
        <v>0.20799808698587746</v>
      </c>
      <c r="M1049" s="21">
        <f t="shared" si="91"/>
        <v>0.4192876835649581</v>
      </c>
      <c r="N1049" s="25"/>
    </row>
    <row r="1050" spans="1:14" ht="12">
      <c r="A1050" s="24">
        <v>37701</v>
      </c>
      <c r="B1050" s="199"/>
      <c r="C1050" s="25">
        <v>26627</v>
      </c>
      <c r="D1050" s="25">
        <v>14838</v>
      </c>
      <c r="E1050" s="25"/>
      <c r="F1050" s="25"/>
      <c r="G1050" s="25">
        <v>29987</v>
      </c>
      <c r="H1050" s="25">
        <v>71452</v>
      </c>
      <c r="I1050" s="21">
        <f t="shared" si="89"/>
        <v>0.3726557689077982</v>
      </c>
      <c r="J1050" s="21">
        <f t="shared" si="90"/>
        <v>0.20766388624531154</v>
      </c>
      <c r="M1050" s="21">
        <f t="shared" si="91"/>
        <v>0.4196803448468902</v>
      </c>
      <c r="N1050" s="25"/>
    </row>
    <row r="1051" spans="1:14" ht="12">
      <c r="A1051" s="24">
        <v>37700</v>
      </c>
      <c r="B1051" s="199"/>
      <c r="C1051" s="25">
        <v>26660</v>
      </c>
      <c r="D1051" s="25">
        <v>14859</v>
      </c>
      <c r="E1051" s="25"/>
      <c r="F1051" s="25"/>
      <c r="G1051" s="25">
        <v>30061</v>
      </c>
      <c r="H1051" s="25">
        <v>71580</v>
      </c>
      <c r="I1051" s="21">
        <f t="shared" si="89"/>
        <v>0.3724504051411009</v>
      </c>
      <c r="J1051" s="21">
        <f t="shared" si="90"/>
        <v>0.2075859178541492</v>
      </c>
      <c r="M1051" s="21">
        <f t="shared" si="91"/>
        <v>0.41996367700474996</v>
      </c>
      <c r="N1051" s="25"/>
    </row>
    <row r="1052" spans="1:14" ht="12">
      <c r="A1052" s="24">
        <v>37699</v>
      </c>
      <c r="B1052" s="199"/>
      <c r="C1052" s="25">
        <v>26712</v>
      </c>
      <c r="D1052" s="25">
        <v>14898</v>
      </c>
      <c r="E1052" s="25"/>
      <c r="F1052" s="25"/>
      <c r="G1052" s="25">
        <v>30104</v>
      </c>
      <c r="H1052" s="25">
        <v>71714</v>
      </c>
      <c r="I1052" s="21">
        <f t="shared" si="89"/>
        <v>0.3724795716317595</v>
      </c>
      <c r="J1052" s="21">
        <f t="shared" si="90"/>
        <v>0.20774186351340046</v>
      </c>
      <c r="M1052" s="21">
        <f t="shared" si="91"/>
        <v>0.41977856485484005</v>
      </c>
      <c r="N1052" s="25"/>
    </row>
    <row r="1053" spans="1:14" ht="12">
      <c r="A1053" s="24">
        <v>37698</v>
      </c>
      <c r="B1053" s="199"/>
      <c r="C1053" s="25">
        <v>26808</v>
      </c>
      <c r="D1053" s="25">
        <v>14965</v>
      </c>
      <c r="E1053" s="25"/>
      <c r="F1053" s="25"/>
      <c r="G1053" s="25">
        <v>30278</v>
      </c>
      <c r="H1053" s="25">
        <v>72051</v>
      </c>
      <c r="I1053" s="21">
        <f t="shared" si="89"/>
        <v>0.37206978390306866</v>
      </c>
      <c r="J1053" s="21">
        <f t="shared" si="90"/>
        <v>0.2077001013171226</v>
      </c>
      <c r="M1053" s="21">
        <f t="shared" si="91"/>
        <v>0.42023011477980876</v>
      </c>
      <c r="N1053" s="25"/>
    </row>
    <row r="1054" spans="1:14" ht="12">
      <c r="A1054" s="24">
        <v>37697</v>
      </c>
      <c r="B1054" s="199"/>
      <c r="C1054" s="25">
        <v>26911</v>
      </c>
      <c r="D1054" s="25">
        <v>15019</v>
      </c>
      <c r="E1054" s="25"/>
      <c r="F1054" s="25"/>
      <c r="G1054" s="25">
        <v>30459</v>
      </c>
      <c r="H1054" s="25">
        <v>72389</v>
      </c>
      <c r="I1054" s="21">
        <f t="shared" si="89"/>
        <v>0.37175537719819307</v>
      </c>
      <c r="J1054" s="21">
        <f t="shared" si="90"/>
        <v>0.20747627401953336</v>
      </c>
      <c r="M1054" s="21">
        <f t="shared" si="91"/>
        <v>0.42076834878227354</v>
      </c>
      <c r="N1054" s="25"/>
    </row>
    <row r="1055" spans="1:14" ht="12">
      <c r="A1055" s="24">
        <v>37694</v>
      </c>
      <c r="B1055" s="199"/>
      <c r="C1055" s="25">
        <v>27042</v>
      </c>
      <c r="D1055" s="25">
        <v>15094</v>
      </c>
      <c r="E1055" s="25"/>
      <c r="F1055" s="25"/>
      <c r="G1055" s="25">
        <v>30655</v>
      </c>
      <c r="H1055" s="25">
        <v>72791</v>
      </c>
      <c r="I1055" s="21">
        <f t="shared" si="89"/>
        <v>0.37150197139756286</v>
      </c>
      <c r="J1055" s="21">
        <f t="shared" si="90"/>
        <v>0.20736080009891333</v>
      </c>
      <c r="M1055" s="21">
        <f t="shared" si="91"/>
        <v>0.4211372285035238</v>
      </c>
      <c r="N1055" s="25"/>
    </row>
    <row r="1056" spans="1:14" ht="12">
      <c r="A1056" s="24">
        <v>37693</v>
      </c>
      <c r="B1056" s="199"/>
      <c r="C1056" s="25">
        <v>27148</v>
      </c>
      <c r="D1056" s="25">
        <v>15158</v>
      </c>
      <c r="E1056" s="25"/>
      <c r="F1056" s="25"/>
      <c r="G1056" s="25">
        <v>30861</v>
      </c>
      <c r="H1056" s="25">
        <v>73167</v>
      </c>
      <c r="I1056" s="21">
        <f t="shared" si="89"/>
        <v>0.3710415897877458</v>
      </c>
      <c r="J1056" s="21">
        <f t="shared" si="90"/>
        <v>0.20716989899818225</v>
      </c>
      <c r="M1056" s="21">
        <f t="shared" si="91"/>
        <v>0.4217885112140719</v>
      </c>
      <c r="N1056" s="25"/>
    </row>
    <row r="1057" spans="1:14" ht="12">
      <c r="A1057" s="24">
        <v>37692</v>
      </c>
      <c r="B1057" s="199"/>
      <c r="C1057" s="25">
        <v>27260</v>
      </c>
      <c r="D1057" s="25">
        <v>15214</v>
      </c>
      <c r="E1057" s="25"/>
      <c r="F1057" s="25"/>
      <c r="G1057" s="25">
        <v>31048</v>
      </c>
      <c r="H1057" s="25">
        <v>73522</v>
      </c>
      <c r="I1057" s="21">
        <f t="shared" si="89"/>
        <v>0.3707733739560948</v>
      </c>
      <c r="J1057" s="21">
        <f t="shared" si="90"/>
        <v>0.20693125867087403</v>
      </c>
      <c r="M1057" s="21">
        <f t="shared" si="91"/>
        <v>0.4222953673730312</v>
      </c>
      <c r="N1057" s="25"/>
    </row>
    <row r="1058" spans="1:14" ht="12">
      <c r="A1058" s="24">
        <v>37691</v>
      </c>
      <c r="B1058" s="199"/>
      <c r="C1058" s="25">
        <v>27317</v>
      </c>
      <c r="D1058" s="25">
        <v>15246</v>
      </c>
      <c r="E1058" s="25"/>
      <c r="F1058" s="25"/>
      <c r="G1058" s="25">
        <v>31167</v>
      </c>
      <c r="H1058" s="25">
        <v>73730</v>
      </c>
      <c r="I1058" s="21">
        <f t="shared" si="89"/>
        <v>0.37050047470500475</v>
      </c>
      <c r="J1058" s="21">
        <f t="shared" si="90"/>
        <v>0.206781500067815</v>
      </c>
      <c r="M1058" s="21">
        <f t="shared" si="91"/>
        <v>0.42271802522718027</v>
      </c>
      <c r="N1058" s="25"/>
    </row>
    <row r="1059" spans="1:14" ht="12">
      <c r="A1059" s="24">
        <v>37690</v>
      </c>
      <c r="B1059" s="199" t="s">
        <v>294</v>
      </c>
      <c r="C1059" s="25">
        <v>27500</v>
      </c>
      <c r="D1059" s="25">
        <v>15348</v>
      </c>
      <c r="E1059" s="25"/>
      <c r="F1059" s="25"/>
      <c r="G1059" s="25">
        <v>31481</v>
      </c>
      <c r="H1059" s="25">
        <v>74329</v>
      </c>
      <c r="I1059" s="21">
        <f t="shared" si="89"/>
        <v>0.3699767251005664</v>
      </c>
      <c r="J1059" s="21">
        <f t="shared" si="90"/>
        <v>0.20648737370339976</v>
      </c>
      <c r="M1059" s="21">
        <f t="shared" si="91"/>
        <v>0.42353590119603385</v>
      </c>
      <c r="N1059" s="25"/>
    </row>
    <row r="1060" spans="1:14" ht="12">
      <c r="A1060" s="24">
        <v>37686</v>
      </c>
      <c r="B1060" s="199"/>
      <c r="C1060" s="25">
        <v>27766</v>
      </c>
      <c r="D1060" s="25">
        <v>15500</v>
      </c>
      <c r="E1060" s="25"/>
      <c r="F1060" s="25"/>
      <c r="G1060" s="25">
        <v>31897</v>
      </c>
      <c r="H1060" s="25">
        <v>75143</v>
      </c>
      <c r="I1060" s="21">
        <f t="shared" si="89"/>
        <v>0.369508803215203</v>
      </c>
      <c r="J1060" s="21">
        <f t="shared" si="90"/>
        <v>0.20627337210385532</v>
      </c>
      <c r="M1060" s="21">
        <f t="shared" si="91"/>
        <v>0.4244839838707531</v>
      </c>
      <c r="N1060" s="25"/>
    </row>
    <row r="1061" spans="1:14" ht="12">
      <c r="A1061" s="24">
        <v>37679</v>
      </c>
      <c r="B1061" s="199"/>
      <c r="C1061" s="25">
        <v>27800</v>
      </c>
      <c r="D1061" s="25">
        <v>15500</v>
      </c>
      <c r="E1061" s="25"/>
      <c r="F1061" s="25"/>
      <c r="G1061" s="25">
        <v>31861</v>
      </c>
      <c r="H1061" s="25">
        <v>75161</v>
      </c>
      <c r="I1061" s="21">
        <f t="shared" si="89"/>
        <v>0.36987267332792273</v>
      </c>
      <c r="J1061" s="21">
        <f t="shared" si="90"/>
        <v>0.20622397253894972</v>
      </c>
      <c r="M1061" s="21">
        <f t="shared" si="91"/>
        <v>0.4239033541331276</v>
      </c>
      <c r="N1061" s="25"/>
    </row>
    <row r="1062" spans="1:14" ht="12">
      <c r="A1062" s="24">
        <v>37670</v>
      </c>
      <c r="B1062" s="199"/>
      <c r="C1062" s="25">
        <v>27828</v>
      </c>
      <c r="D1062" s="25">
        <v>15511</v>
      </c>
      <c r="E1062" s="25"/>
      <c r="F1062" s="25"/>
      <c r="G1062" s="25">
        <v>31872</v>
      </c>
      <c r="H1062" s="25">
        <v>75222</v>
      </c>
      <c r="I1062" s="21">
        <f t="shared" si="89"/>
        <v>0.369944962909787</v>
      </c>
      <c r="J1062" s="21">
        <f t="shared" si="90"/>
        <v>0.20620297253463082</v>
      </c>
      <c r="M1062" s="21">
        <f t="shared" si="91"/>
        <v>0.4237058307410066</v>
      </c>
      <c r="N1062" s="25"/>
    </row>
    <row r="1063" spans="1:14" ht="12">
      <c r="A1063" s="24">
        <v>37669</v>
      </c>
      <c r="B1063" s="199"/>
      <c r="C1063" s="25">
        <v>27821</v>
      </c>
      <c r="D1063" s="25">
        <v>15511</v>
      </c>
      <c r="E1063" s="25"/>
      <c r="F1063" s="25"/>
      <c r="G1063" s="25">
        <v>31846</v>
      </c>
      <c r="H1063" s="25">
        <v>75178</v>
      </c>
      <c r="I1063" s="21">
        <f t="shared" si="89"/>
        <v>0.3700683710660034</v>
      </c>
      <c r="J1063" s="21">
        <f t="shared" si="90"/>
        <v>0.20632365851711937</v>
      </c>
      <c r="M1063" s="21">
        <f t="shared" si="91"/>
        <v>0.42360797041687726</v>
      </c>
      <c r="N1063" s="25"/>
    </row>
    <row r="1064" spans="1:14" ht="12">
      <c r="A1064" s="24">
        <v>37660</v>
      </c>
      <c r="B1064" s="199" t="s">
        <v>293</v>
      </c>
      <c r="C1064" s="25">
        <v>27781</v>
      </c>
      <c r="D1064" s="25">
        <v>15488</v>
      </c>
      <c r="E1064" s="25">
        <v>0</v>
      </c>
      <c r="F1064" s="25"/>
      <c r="G1064" s="25">
        <v>31783</v>
      </c>
      <c r="H1064" s="25">
        <v>75052</v>
      </c>
      <c r="I1064" s="21">
        <f t="shared" si="89"/>
        <v>0.3701566913606566</v>
      </c>
      <c r="J1064" s="21">
        <f t="shared" si="90"/>
        <v>0.20636358791238074</v>
      </c>
      <c r="K1064" s="21">
        <v>0</v>
      </c>
      <c r="M1064" s="21">
        <f t="shared" si="91"/>
        <v>0.42347972072696266</v>
      </c>
      <c r="N1064" s="25"/>
    </row>
    <row r="1065" spans="1:14" ht="12">
      <c r="A1065" s="24">
        <v>37652</v>
      </c>
      <c r="B1065" s="199"/>
      <c r="C1065" s="25">
        <v>27778</v>
      </c>
      <c r="D1065" s="25">
        <v>15486</v>
      </c>
      <c r="E1065" s="25">
        <v>605</v>
      </c>
      <c r="F1065" s="25"/>
      <c r="G1065" s="25">
        <v>31170</v>
      </c>
      <c r="H1065" s="25">
        <v>75039</v>
      </c>
      <c r="I1065" s="21">
        <f t="shared" si="89"/>
        <v>0.37018083929689893</v>
      </c>
      <c r="J1065" s="21">
        <f t="shared" si="90"/>
        <v>0.20637268620317434</v>
      </c>
      <c r="K1065" s="21">
        <f aca="true" t="shared" si="92" ref="K1065:K1096">E1065/H1065</f>
        <v>0.008062474180093019</v>
      </c>
      <c r="M1065" s="21">
        <f t="shared" si="91"/>
        <v>0.4153840003198337</v>
      </c>
      <c r="N1065" s="25"/>
    </row>
    <row r="1066" spans="1:14" ht="12">
      <c r="A1066" s="24">
        <v>37650</v>
      </c>
      <c r="B1066" s="199"/>
      <c r="C1066" s="25">
        <v>27904</v>
      </c>
      <c r="D1066" s="25">
        <v>15558</v>
      </c>
      <c r="E1066" s="25">
        <v>605</v>
      </c>
      <c r="F1066" s="25"/>
      <c r="G1066" s="25">
        <v>31268</v>
      </c>
      <c r="H1066" s="25">
        <v>75335</v>
      </c>
      <c r="I1066" s="21">
        <f t="shared" si="89"/>
        <v>0.3703988849804208</v>
      </c>
      <c r="J1066" s="21">
        <f t="shared" si="90"/>
        <v>0.2065175549213513</v>
      </c>
      <c r="K1066" s="21">
        <f t="shared" si="92"/>
        <v>0.00803079577885445</v>
      </c>
      <c r="M1066" s="21">
        <f t="shared" si="91"/>
        <v>0.4150527643193735</v>
      </c>
      <c r="N1066" s="25"/>
    </row>
    <row r="1067" spans="1:14" ht="12">
      <c r="A1067" s="24">
        <v>37643</v>
      </c>
      <c r="B1067" s="199"/>
      <c r="C1067" s="25">
        <v>27937</v>
      </c>
      <c r="D1067" s="25">
        <v>15581</v>
      </c>
      <c r="E1067" s="25">
        <v>608</v>
      </c>
      <c r="F1067" s="25"/>
      <c r="G1067" s="25">
        <v>31320</v>
      </c>
      <c r="H1067" s="25">
        <v>75446</v>
      </c>
      <c r="I1067" s="21">
        <f t="shared" si="89"/>
        <v>0.3702913341992949</v>
      </c>
      <c r="J1067" s="21">
        <f t="shared" si="90"/>
        <v>0.2065185695729396</v>
      </c>
      <c r="K1067" s="21">
        <f t="shared" si="92"/>
        <v>0.008058744002332795</v>
      </c>
      <c r="M1067" s="21">
        <f t="shared" si="91"/>
        <v>0.41513135222543274</v>
      </c>
      <c r="N1067" s="25"/>
    </row>
    <row r="1068" spans="1:14" ht="12">
      <c r="A1068" s="24">
        <v>37634</v>
      </c>
      <c r="B1068" s="199"/>
      <c r="C1068" s="25">
        <v>27914</v>
      </c>
      <c r="D1068" s="25">
        <v>15560</v>
      </c>
      <c r="E1068" s="25">
        <v>608</v>
      </c>
      <c r="F1068" s="25"/>
      <c r="G1068" s="25">
        <v>31257</v>
      </c>
      <c r="H1068" s="25">
        <v>75339</v>
      </c>
      <c r="I1068" s="21">
        <f t="shared" si="89"/>
        <v>0.37051195264073056</v>
      </c>
      <c r="J1068" s="21">
        <f t="shared" si="90"/>
        <v>0.2065331368879332</v>
      </c>
      <c r="K1068" s="21">
        <f t="shared" si="92"/>
        <v>0.008070189410531066</v>
      </c>
      <c r="M1068" s="21">
        <f t="shared" si="91"/>
        <v>0.41488472106080515</v>
      </c>
      <c r="N1068" s="25"/>
    </row>
    <row r="1069" spans="1:14" ht="12">
      <c r="A1069" s="24">
        <v>37629</v>
      </c>
      <c r="B1069" s="199"/>
      <c r="C1069" s="25">
        <v>27900</v>
      </c>
      <c r="D1069" s="25">
        <v>15545</v>
      </c>
      <c r="E1069" s="25">
        <v>609</v>
      </c>
      <c r="F1069" s="25"/>
      <c r="G1069" s="25">
        <v>31217</v>
      </c>
      <c r="H1069" s="25">
        <v>75271</v>
      </c>
      <c r="I1069" s="21">
        <f t="shared" si="89"/>
        <v>0.37066067941172565</v>
      </c>
      <c r="J1069" s="21">
        <f t="shared" si="90"/>
        <v>0.20652043947868368</v>
      </c>
      <c r="K1069" s="21">
        <f t="shared" si="92"/>
        <v>0.008090765367804334</v>
      </c>
      <c r="M1069" s="21">
        <f t="shared" si="91"/>
        <v>0.41472811574178636</v>
      </c>
      <c r="N1069" s="25"/>
    </row>
    <row r="1070" spans="1:14" ht="12">
      <c r="A1070" s="24">
        <v>37620</v>
      </c>
      <c r="B1070" s="199"/>
      <c r="C1070" s="25">
        <v>27875</v>
      </c>
      <c r="D1070" s="25">
        <v>15530</v>
      </c>
      <c r="E1070" s="25">
        <v>609</v>
      </c>
      <c r="F1070" s="25"/>
      <c r="G1070" s="25">
        <v>31148</v>
      </c>
      <c r="H1070" s="25">
        <v>75162</v>
      </c>
      <c r="I1070" s="21">
        <f t="shared" si="89"/>
        <v>0.3708655969771959</v>
      </c>
      <c r="J1070" s="21">
        <f t="shared" si="90"/>
        <v>0.20662036667464942</v>
      </c>
      <c r="K1070" s="21">
        <f t="shared" si="92"/>
        <v>0.008102498603017483</v>
      </c>
      <c r="M1070" s="21">
        <f t="shared" si="91"/>
        <v>0.41441153774513717</v>
      </c>
      <c r="N1070" s="25"/>
    </row>
    <row r="1071" spans="1:14" ht="12">
      <c r="A1071" s="24">
        <v>37609</v>
      </c>
      <c r="B1071" s="199"/>
      <c r="C1071" s="25">
        <v>27815</v>
      </c>
      <c r="D1071" s="25">
        <v>15493</v>
      </c>
      <c r="E1071" s="25">
        <v>605</v>
      </c>
      <c r="F1071" s="25"/>
      <c r="G1071" s="25">
        <v>31042</v>
      </c>
      <c r="H1071" s="25">
        <v>74955</v>
      </c>
      <c r="I1071" s="21">
        <f aca="true" t="shared" si="93" ref="I1071:I1134">C1071/H1071</f>
        <v>0.37108932025882196</v>
      </c>
      <c r="J1071" s="21">
        <f t="shared" si="90"/>
        <v>0.20669735174437995</v>
      </c>
      <c r="K1071" s="21">
        <f t="shared" si="92"/>
        <v>0.008071509572410113</v>
      </c>
      <c r="M1071" s="21">
        <f t="shared" si="91"/>
        <v>0.41414181842438796</v>
      </c>
      <c r="N1071" s="25"/>
    </row>
    <row r="1072" spans="1:14" ht="12">
      <c r="A1072" s="24">
        <v>37601</v>
      </c>
      <c r="B1072" s="199"/>
      <c r="C1072" s="25">
        <v>27793</v>
      </c>
      <c r="D1072" s="25">
        <v>15476</v>
      </c>
      <c r="E1072" s="25">
        <v>605</v>
      </c>
      <c r="F1072" s="25"/>
      <c r="G1072" s="25">
        <v>30982</v>
      </c>
      <c r="H1072" s="25">
        <v>74856</v>
      </c>
      <c r="I1072" s="21">
        <f t="shared" si="93"/>
        <v>0.3712862028427915</v>
      </c>
      <c r="J1072" s="21">
        <f t="shared" si="90"/>
        <v>0.20674361440632683</v>
      </c>
      <c r="K1072" s="21">
        <f t="shared" si="92"/>
        <v>0.008082184460831462</v>
      </c>
      <c r="M1072" s="21">
        <f t="shared" si="91"/>
        <v>0.41388799829005024</v>
      </c>
      <c r="N1072" s="25"/>
    </row>
    <row r="1073" spans="1:14" ht="12">
      <c r="A1073" s="24">
        <v>37593</v>
      </c>
      <c r="B1073" s="199"/>
      <c r="C1073" s="25">
        <v>27775</v>
      </c>
      <c r="D1073" s="25">
        <v>15457</v>
      </c>
      <c r="E1073" s="25">
        <v>605</v>
      </c>
      <c r="F1073" s="25"/>
      <c r="G1073" s="25">
        <v>30948</v>
      </c>
      <c r="H1073" s="25">
        <v>74785</v>
      </c>
      <c r="I1073" s="21">
        <f t="shared" si="93"/>
        <v>0.3713980076218493</v>
      </c>
      <c r="J1073" s="21">
        <f t="shared" si="90"/>
        <v>0.20668583272046534</v>
      </c>
      <c r="K1073" s="21">
        <f t="shared" si="92"/>
        <v>0.008089857591763054</v>
      </c>
      <c r="M1073" s="21">
        <f t="shared" si="91"/>
        <v>0.4138263020659223</v>
      </c>
      <c r="N1073" s="25"/>
    </row>
    <row r="1074" spans="1:14" ht="12">
      <c r="A1074" s="24">
        <v>37586</v>
      </c>
      <c r="B1074" s="199"/>
      <c r="C1074" s="25">
        <v>27766</v>
      </c>
      <c r="D1074" s="25">
        <v>15450</v>
      </c>
      <c r="E1074" s="25">
        <v>604</v>
      </c>
      <c r="F1074" s="25"/>
      <c r="G1074" s="25">
        <v>30920</v>
      </c>
      <c r="H1074" s="25">
        <v>74740</v>
      </c>
      <c r="I1074" s="21">
        <f t="shared" si="93"/>
        <v>0.3715012041744715</v>
      </c>
      <c r="J1074" s="21">
        <f t="shared" si="90"/>
        <v>0.2067166176077067</v>
      </c>
      <c r="K1074" s="21">
        <f t="shared" si="92"/>
        <v>0.00808134867540808</v>
      </c>
      <c r="M1074" s="21">
        <f t="shared" si="91"/>
        <v>0.4137008295424137</v>
      </c>
      <c r="N1074" s="25"/>
    </row>
    <row r="1075" spans="1:14" ht="12">
      <c r="A1075" s="24">
        <v>37570</v>
      </c>
      <c r="B1075" s="199"/>
      <c r="C1075" s="25">
        <v>27680</v>
      </c>
      <c r="D1075" s="25">
        <v>15373</v>
      </c>
      <c r="E1075" s="25">
        <v>566</v>
      </c>
      <c r="F1075" s="25"/>
      <c r="G1075" s="25">
        <v>30720</v>
      </c>
      <c r="H1075" s="25">
        <v>74339</v>
      </c>
      <c r="I1075" s="21">
        <f t="shared" si="93"/>
        <v>0.3723482963182179</v>
      </c>
      <c r="J1075" s="21">
        <f t="shared" si="90"/>
        <v>0.20679589448338018</v>
      </c>
      <c r="K1075" s="21">
        <f t="shared" si="92"/>
        <v>0.007613769353905756</v>
      </c>
      <c r="M1075" s="21">
        <f t="shared" si="91"/>
        <v>0.41324203984449615</v>
      </c>
      <c r="N1075" s="25"/>
    </row>
    <row r="1076" spans="1:14" ht="12">
      <c r="A1076" s="24">
        <v>37555</v>
      </c>
      <c r="B1076" s="199"/>
      <c r="C1076" s="25">
        <v>27661</v>
      </c>
      <c r="D1076" s="25">
        <v>15353</v>
      </c>
      <c r="E1076" s="25">
        <v>548</v>
      </c>
      <c r="F1076" s="25"/>
      <c r="G1076" s="25">
        <v>30704</v>
      </c>
      <c r="H1076" s="25">
        <v>74266</v>
      </c>
      <c r="I1076" s="21">
        <f t="shared" si="93"/>
        <v>0.37245846012980366</v>
      </c>
      <c r="J1076" s="21">
        <f aca="true" t="shared" si="94" ref="J1076:J1139">D1076/H1076</f>
        <v>0.2067298629251609</v>
      </c>
      <c r="K1076" s="21">
        <f t="shared" si="92"/>
        <v>0.007378881318503757</v>
      </c>
      <c r="M1076" s="21">
        <f t="shared" si="91"/>
        <v>0.4134327956265317</v>
      </c>
      <c r="N1076" s="25"/>
    </row>
    <row r="1077" spans="1:14" ht="12">
      <c r="A1077" s="24">
        <v>37552</v>
      </c>
      <c r="B1077" s="199"/>
      <c r="C1077" s="25">
        <v>27577</v>
      </c>
      <c r="D1077" s="25">
        <v>15287</v>
      </c>
      <c r="E1077" s="25">
        <v>510</v>
      </c>
      <c r="F1077" s="25"/>
      <c r="G1077" s="25">
        <v>30506</v>
      </c>
      <c r="H1077" s="25">
        <v>73880</v>
      </c>
      <c r="I1077" s="21">
        <f t="shared" si="93"/>
        <v>0.37326746074715755</v>
      </c>
      <c r="J1077" s="21">
        <f t="shared" si="94"/>
        <v>0.20691662154845697</v>
      </c>
      <c r="K1077" s="21">
        <f t="shared" si="92"/>
        <v>0.006903086085544126</v>
      </c>
      <c r="M1077" s="21">
        <f t="shared" si="91"/>
        <v>0.41291283161884135</v>
      </c>
      <c r="N1077" s="25"/>
    </row>
    <row r="1078" spans="1:14" ht="12">
      <c r="A1078" s="24">
        <v>37549</v>
      </c>
      <c r="B1078" s="199"/>
      <c r="C1078" s="25">
        <v>27497</v>
      </c>
      <c r="D1078" s="25">
        <v>15223</v>
      </c>
      <c r="E1078" s="25">
        <v>493</v>
      </c>
      <c r="F1078" s="25"/>
      <c r="G1078" s="25">
        <v>30394</v>
      </c>
      <c r="H1078" s="25">
        <v>73607</v>
      </c>
      <c r="I1078" s="21">
        <f t="shared" si="93"/>
        <v>0.3735650141970193</v>
      </c>
      <c r="J1078" s="21">
        <f t="shared" si="94"/>
        <v>0.20681456926650998</v>
      </c>
      <c r="K1078" s="21">
        <f t="shared" si="92"/>
        <v>0.006697732552610486</v>
      </c>
      <c r="M1078" s="21">
        <f t="shared" si="91"/>
        <v>0.41292268398386023</v>
      </c>
      <c r="N1078" s="25"/>
    </row>
    <row r="1079" spans="1:14" ht="12">
      <c r="A1079" s="24">
        <v>37544</v>
      </c>
      <c r="B1079" s="199"/>
      <c r="C1079" s="25">
        <v>27470</v>
      </c>
      <c r="D1079" s="25">
        <v>15197</v>
      </c>
      <c r="E1079" s="25">
        <v>485</v>
      </c>
      <c r="F1079" s="25"/>
      <c r="G1079" s="25">
        <v>30348</v>
      </c>
      <c r="H1079" s="25">
        <v>73500</v>
      </c>
      <c r="I1079" s="21">
        <f t="shared" si="93"/>
        <v>0.3737414965986395</v>
      </c>
      <c r="J1079" s="21">
        <f t="shared" si="94"/>
        <v>0.20676190476190476</v>
      </c>
      <c r="K1079" s="21">
        <f t="shared" si="92"/>
        <v>0.006598639455782313</v>
      </c>
      <c r="M1079" s="21">
        <f t="shared" si="91"/>
        <v>0.41289795918367345</v>
      </c>
      <c r="N1079" s="25"/>
    </row>
    <row r="1080" spans="1:14" ht="12">
      <c r="A1080" s="24">
        <v>37541</v>
      </c>
      <c r="B1080" s="199"/>
      <c r="C1080" s="25">
        <v>27429</v>
      </c>
      <c r="D1080" s="25">
        <v>15167</v>
      </c>
      <c r="E1080" s="25">
        <v>479</v>
      </c>
      <c r="F1080" s="25"/>
      <c r="G1080" s="25">
        <v>30249</v>
      </c>
      <c r="H1080" s="25">
        <v>73324</v>
      </c>
      <c r="I1080" s="21">
        <f t="shared" si="93"/>
        <v>0.3740794282908734</v>
      </c>
      <c r="J1080" s="21">
        <f t="shared" si="94"/>
        <v>0.20684905351590202</v>
      </c>
      <c r="K1080" s="21">
        <f t="shared" si="92"/>
        <v>0.006532649609950357</v>
      </c>
      <c r="M1080" s="21">
        <f t="shared" si="91"/>
        <v>0.4125388685832742</v>
      </c>
      <c r="N1080" s="25"/>
    </row>
    <row r="1081" spans="1:14" ht="12">
      <c r="A1081" s="24">
        <v>37539</v>
      </c>
      <c r="B1081" s="199"/>
      <c r="C1081" s="25">
        <v>27404</v>
      </c>
      <c r="D1081" s="25">
        <v>15164</v>
      </c>
      <c r="E1081" s="25">
        <v>477</v>
      </c>
      <c r="F1081" s="25"/>
      <c r="G1081" s="25">
        <v>30232</v>
      </c>
      <c r="H1081" s="25">
        <v>73277</v>
      </c>
      <c r="I1081" s="21">
        <f t="shared" si="93"/>
        <v>0.37397819233866014</v>
      </c>
      <c r="J1081" s="21">
        <f t="shared" si="94"/>
        <v>0.20694078633131816</v>
      </c>
      <c r="K1081" s="21">
        <f t="shared" si="92"/>
        <v>0.006509545969403769</v>
      </c>
      <c r="M1081" s="21">
        <f t="shared" si="91"/>
        <v>0.41257147536061795</v>
      </c>
      <c r="N1081" s="25"/>
    </row>
    <row r="1082" spans="1:14" ht="12">
      <c r="A1082" s="24">
        <v>37537</v>
      </c>
      <c r="B1082" s="199"/>
      <c r="C1082" s="25">
        <v>27329</v>
      </c>
      <c r="D1082" s="25">
        <v>15109</v>
      </c>
      <c r="E1082" s="25">
        <v>468</v>
      </c>
      <c r="F1082" s="25"/>
      <c r="G1082" s="25">
        <v>30147</v>
      </c>
      <c r="H1082" s="25">
        <v>73053</v>
      </c>
      <c r="I1082" s="21">
        <f t="shared" si="93"/>
        <v>0.37409825742953745</v>
      </c>
      <c r="J1082" s="21">
        <f t="shared" si="94"/>
        <v>0.20682244397902894</v>
      </c>
      <c r="K1082" s="21">
        <f t="shared" si="92"/>
        <v>0.006406307749168412</v>
      </c>
      <c r="M1082" s="21">
        <f aca="true" t="shared" si="95" ref="M1082:M1145">G1082/H1082</f>
        <v>0.4126729908422652</v>
      </c>
      <c r="N1082" s="25"/>
    </row>
    <row r="1083" spans="1:14" ht="12">
      <c r="A1083" s="24">
        <v>37534</v>
      </c>
      <c r="B1083" s="199"/>
      <c r="C1083" s="25">
        <v>27317</v>
      </c>
      <c r="D1083" s="25">
        <v>15093</v>
      </c>
      <c r="E1083" s="25">
        <v>470</v>
      </c>
      <c r="F1083" s="25"/>
      <c r="G1083" s="25">
        <v>30122</v>
      </c>
      <c r="H1083" s="25">
        <v>73002</v>
      </c>
      <c r="I1083" s="21">
        <f t="shared" si="93"/>
        <v>0.37419522752801293</v>
      </c>
      <c r="J1083" s="21">
        <f t="shared" si="94"/>
        <v>0.2067477603353333</v>
      </c>
      <c r="K1083" s="21">
        <f t="shared" si="92"/>
        <v>0.006438179775896551</v>
      </c>
      <c r="M1083" s="21">
        <f t="shared" si="95"/>
        <v>0.41261883236075725</v>
      </c>
      <c r="N1083" s="25"/>
    </row>
    <row r="1084" spans="1:14" ht="12">
      <c r="A1084" s="24">
        <v>37531</v>
      </c>
      <c r="B1084" s="199"/>
      <c r="C1084" s="25">
        <v>27197</v>
      </c>
      <c r="D1084" s="25">
        <v>15016</v>
      </c>
      <c r="E1084" s="25">
        <v>450</v>
      </c>
      <c r="F1084" s="25"/>
      <c r="G1084" s="25">
        <v>29962</v>
      </c>
      <c r="H1084" s="25">
        <v>72625</v>
      </c>
      <c r="I1084" s="21">
        <f t="shared" si="93"/>
        <v>0.3744853700516351</v>
      </c>
      <c r="J1084" s="21">
        <f t="shared" si="94"/>
        <v>0.20676075731497418</v>
      </c>
      <c r="K1084" s="21">
        <f t="shared" si="92"/>
        <v>0.006196213425129088</v>
      </c>
      <c r="M1084" s="21">
        <f t="shared" si="95"/>
        <v>0.4125576592082616</v>
      </c>
      <c r="N1084" s="25"/>
    </row>
    <row r="1085" spans="1:14" ht="12">
      <c r="A1085" s="24">
        <v>37524</v>
      </c>
      <c r="B1085" s="199"/>
      <c r="C1085" s="25">
        <v>27113</v>
      </c>
      <c r="D1085" s="25">
        <v>14964</v>
      </c>
      <c r="E1085" s="25">
        <v>434</v>
      </c>
      <c r="F1085" s="25"/>
      <c r="G1085" s="25">
        <v>29822</v>
      </c>
      <c r="H1085" s="25">
        <v>72333</v>
      </c>
      <c r="I1085" s="21">
        <f t="shared" si="93"/>
        <v>0.374835828736538</v>
      </c>
      <c r="J1085" s="21">
        <f t="shared" si="94"/>
        <v>0.20687652938492804</v>
      </c>
      <c r="K1085" s="21">
        <f t="shared" si="92"/>
        <v>0.006000027649897004</v>
      </c>
      <c r="M1085" s="21">
        <f t="shared" si="95"/>
        <v>0.412287614228637</v>
      </c>
      <c r="N1085" s="25"/>
    </row>
    <row r="1086" spans="1:14" ht="12">
      <c r="A1086" s="24">
        <v>37517</v>
      </c>
      <c r="B1086" s="199"/>
      <c r="C1086" s="25">
        <v>27077</v>
      </c>
      <c r="D1086" s="25">
        <v>14945</v>
      </c>
      <c r="E1086" s="25">
        <v>426</v>
      </c>
      <c r="F1086" s="25"/>
      <c r="G1086" s="25">
        <v>29738</v>
      </c>
      <c r="H1086" s="25">
        <v>72186</v>
      </c>
      <c r="I1086" s="21">
        <f t="shared" si="93"/>
        <v>0.3751004349873937</v>
      </c>
      <c r="J1086" s="21">
        <f t="shared" si="94"/>
        <v>0.20703460504807025</v>
      </c>
      <c r="K1086" s="21">
        <f t="shared" si="92"/>
        <v>0.005901421328235392</v>
      </c>
      <c r="M1086" s="21">
        <f t="shared" si="95"/>
        <v>0.41196353863630064</v>
      </c>
      <c r="N1086" s="25"/>
    </row>
    <row r="1087" spans="1:14" ht="12">
      <c r="A1087" s="24">
        <v>37512</v>
      </c>
      <c r="B1087" s="199"/>
      <c r="C1087" s="25">
        <v>27073</v>
      </c>
      <c r="D1087" s="25">
        <v>14939</v>
      </c>
      <c r="E1087" s="25">
        <v>422</v>
      </c>
      <c r="F1087" s="25"/>
      <c r="G1087" s="25">
        <v>29736</v>
      </c>
      <c r="H1087" s="25">
        <v>72170</v>
      </c>
      <c r="I1087" s="21">
        <f t="shared" si="93"/>
        <v>0.3751281695995566</v>
      </c>
      <c r="J1087" s="21">
        <f t="shared" si="94"/>
        <v>0.20699736732714424</v>
      </c>
      <c r="K1087" s="21">
        <f t="shared" si="92"/>
        <v>0.00584730497436608</v>
      </c>
      <c r="M1087" s="21">
        <f t="shared" si="95"/>
        <v>0.4120271580989331</v>
      </c>
      <c r="N1087" s="25"/>
    </row>
    <row r="1088" spans="1:14" ht="12">
      <c r="A1088" s="24">
        <v>37504</v>
      </c>
      <c r="B1088" s="199"/>
      <c r="C1088" s="25">
        <v>26950</v>
      </c>
      <c r="D1088" s="25">
        <v>14877</v>
      </c>
      <c r="E1088" s="25">
        <v>410</v>
      </c>
      <c r="F1088" s="25"/>
      <c r="G1088" s="25">
        <v>29580</v>
      </c>
      <c r="H1088" s="25">
        <v>71817</v>
      </c>
      <c r="I1088" s="21">
        <f t="shared" si="93"/>
        <v>0.37525933971065345</v>
      </c>
      <c r="J1088" s="21">
        <f t="shared" si="94"/>
        <v>0.2071515100881407</v>
      </c>
      <c r="K1088" s="21">
        <f t="shared" si="92"/>
        <v>0.0057089547043179195</v>
      </c>
      <c r="M1088" s="21">
        <f t="shared" si="95"/>
        <v>0.4118801954968879</v>
      </c>
      <c r="N1088" s="25"/>
    </row>
    <row r="1089" spans="1:14" ht="12">
      <c r="A1089" s="24">
        <v>37503</v>
      </c>
      <c r="B1089" s="199"/>
      <c r="C1089" s="25">
        <v>26949</v>
      </c>
      <c r="D1089" s="25">
        <v>14876</v>
      </c>
      <c r="E1089" s="25">
        <v>410</v>
      </c>
      <c r="F1089" s="25"/>
      <c r="G1089" s="25">
        <v>29577</v>
      </c>
      <c r="H1089" s="25">
        <v>71812</v>
      </c>
      <c r="I1089" s="21">
        <f t="shared" si="93"/>
        <v>0.3752715423606083</v>
      </c>
      <c r="J1089" s="21">
        <f t="shared" si="94"/>
        <v>0.20715200802094358</v>
      </c>
      <c r="K1089" s="21">
        <f t="shared" si="92"/>
        <v>0.005709352197404333</v>
      </c>
      <c r="M1089" s="21">
        <f t="shared" si="95"/>
        <v>0.4118670974210438</v>
      </c>
      <c r="N1089" s="25"/>
    </row>
    <row r="1090" spans="1:14" ht="12">
      <c r="A1090" s="24">
        <v>37498</v>
      </c>
      <c r="B1090" s="199" t="s">
        <v>304</v>
      </c>
      <c r="C1090" s="25">
        <v>26937</v>
      </c>
      <c r="D1090" s="25">
        <v>14873</v>
      </c>
      <c r="E1090" s="25">
        <v>411</v>
      </c>
      <c r="F1090" s="25"/>
      <c r="G1090" s="25">
        <v>29562</v>
      </c>
      <c r="H1090" s="25">
        <v>71783</v>
      </c>
      <c r="I1090" s="21">
        <f t="shared" si="93"/>
        <v>0.375255979828093</v>
      </c>
      <c r="J1090" s="21">
        <f t="shared" si="94"/>
        <v>0.20719390384910077</v>
      </c>
      <c r="K1090" s="21">
        <f t="shared" si="92"/>
        <v>0.005725589624284301</v>
      </c>
      <c r="M1090" s="21">
        <f t="shared" si="95"/>
        <v>0.41182452669852193</v>
      </c>
      <c r="N1090" s="25"/>
    </row>
    <row r="1091" spans="1:14" ht="12">
      <c r="A1091" s="24">
        <v>37497</v>
      </c>
      <c r="B1091" s="199"/>
      <c r="C1091" s="25">
        <v>26920</v>
      </c>
      <c r="D1091" s="25">
        <v>14863</v>
      </c>
      <c r="E1091" s="25">
        <v>410</v>
      </c>
      <c r="F1091" s="25"/>
      <c r="G1091" s="25">
        <v>29534</v>
      </c>
      <c r="H1091" s="25">
        <v>71727</v>
      </c>
      <c r="I1091" s="21">
        <f t="shared" si="93"/>
        <v>0.3753119466867428</v>
      </c>
      <c r="J1091" s="21">
        <f t="shared" si="94"/>
        <v>0.2072162505053885</v>
      </c>
      <c r="K1091" s="21">
        <f t="shared" si="92"/>
        <v>0.00571611805875054</v>
      </c>
      <c r="M1091" s="21">
        <f t="shared" si="95"/>
        <v>0.41175568474911817</v>
      </c>
      <c r="N1091" s="25"/>
    </row>
    <row r="1092" spans="1:14" ht="12">
      <c r="A1092" s="24">
        <v>37490</v>
      </c>
      <c r="B1092" s="199"/>
      <c r="C1092" s="25">
        <v>26877</v>
      </c>
      <c r="D1092" s="25">
        <v>14832</v>
      </c>
      <c r="E1092" s="25">
        <v>398</v>
      </c>
      <c r="F1092" s="25"/>
      <c r="G1092" s="25">
        <v>29407</v>
      </c>
      <c r="H1092" s="25">
        <v>71514</v>
      </c>
      <c r="I1092" s="21">
        <f t="shared" si="93"/>
        <v>0.37582850910311266</v>
      </c>
      <c r="J1092" s="21">
        <f t="shared" si="94"/>
        <v>0.2073999496602064</v>
      </c>
      <c r="K1092" s="21">
        <f t="shared" si="92"/>
        <v>0.005565343848756887</v>
      </c>
      <c r="M1092" s="21">
        <f t="shared" si="95"/>
        <v>0.411206197387924</v>
      </c>
      <c r="N1092" s="25"/>
    </row>
    <row r="1093" spans="1:14" ht="12">
      <c r="A1093" s="24">
        <v>37483</v>
      </c>
      <c r="B1093" s="199"/>
      <c r="C1093" s="25">
        <v>26794</v>
      </c>
      <c r="D1093" s="25">
        <v>14771</v>
      </c>
      <c r="E1093" s="25">
        <v>387</v>
      </c>
      <c r="F1093" s="25"/>
      <c r="G1093" s="25">
        <v>29245</v>
      </c>
      <c r="H1093" s="25">
        <v>71197</v>
      </c>
      <c r="I1093" s="21">
        <f t="shared" si="93"/>
        <v>0.3763360815764709</v>
      </c>
      <c r="J1093" s="21">
        <f t="shared" si="94"/>
        <v>0.207466606739048</v>
      </c>
      <c r="K1093" s="21">
        <f t="shared" si="92"/>
        <v>0.0054356222874559325</v>
      </c>
      <c r="M1093" s="21">
        <f t="shared" si="95"/>
        <v>0.4107616893970252</v>
      </c>
      <c r="N1093" s="25"/>
    </row>
    <row r="1094" spans="1:14" ht="12">
      <c r="A1094" s="24">
        <v>37474</v>
      </c>
      <c r="B1094" s="199"/>
      <c r="C1094" s="25">
        <v>26787</v>
      </c>
      <c r="D1094" s="25">
        <v>14761</v>
      </c>
      <c r="E1094" s="25">
        <v>380</v>
      </c>
      <c r="F1094" s="25"/>
      <c r="G1094" s="25">
        <v>29230</v>
      </c>
      <c r="H1094" s="25">
        <v>71158</v>
      </c>
      <c r="I1094" s="21">
        <f t="shared" si="93"/>
        <v>0.3764439697574412</v>
      </c>
      <c r="J1094" s="21">
        <f t="shared" si="94"/>
        <v>0.20743978189381376</v>
      </c>
      <c r="K1094" s="21">
        <f t="shared" si="92"/>
        <v>0.005340228786643806</v>
      </c>
      <c r="M1094" s="21">
        <f t="shared" si="95"/>
        <v>0.41077601956210125</v>
      </c>
      <c r="N1094" s="25"/>
    </row>
    <row r="1095" spans="1:14" ht="12">
      <c r="A1095" s="24">
        <v>37468</v>
      </c>
      <c r="B1095" s="199" t="s">
        <v>56</v>
      </c>
      <c r="C1095" s="25">
        <v>26759</v>
      </c>
      <c r="D1095" s="25">
        <v>14742</v>
      </c>
      <c r="E1095" s="25">
        <v>378</v>
      </c>
      <c r="F1095" s="25"/>
      <c r="G1095" s="25">
        <v>29186</v>
      </c>
      <c r="H1095" s="25">
        <v>71065</v>
      </c>
      <c r="I1095" s="21">
        <f t="shared" si="93"/>
        <v>0.37654260184338284</v>
      </c>
      <c r="J1095" s="21">
        <f t="shared" si="94"/>
        <v>0.2074438893970309</v>
      </c>
      <c r="K1095" s="21">
        <f t="shared" si="92"/>
        <v>0.005319074087103356</v>
      </c>
      <c r="M1095" s="21">
        <f t="shared" si="95"/>
        <v>0.41069443467248296</v>
      </c>
      <c r="N1095" s="25"/>
    </row>
    <row r="1096" spans="1:14" ht="12">
      <c r="A1096" s="24">
        <v>37467</v>
      </c>
      <c r="B1096" s="199"/>
      <c r="C1096" s="25">
        <v>27741</v>
      </c>
      <c r="D1096" s="25">
        <v>15332</v>
      </c>
      <c r="E1096" s="25">
        <v>384</v>
      </c>
      <c r="F1096" s="25"/>
      <c r="G1096" s="25">
        <v>30672</v>
      </c>
      <c r="H1096" s="25">
        <v>74129</v>
      </c>
      <c r="I1096" s="21">
        <f t="shared" si="93"/>
        <v>0.3742260114125376</v>
      </c>
      <c r="J1096" s="21">
        <f t="shared" si="94"/>
        <v>0.20682863656598632</v>
      </c>
      <c r="K1096" s="21">
        <f t="shared" si="92"/>
        <v>0.0051801589121666285</v>
      </c>
      <c r="M1096" s="21">
        <f t="shared" si="95"/>
        <v>0.4137651931093094</v>
      </c>
      <c r="N1096" s="25"/>
    </row>
    <row r="1097" spans="1:14" ht="12">
      <c r="A1097" s="24">
        <v>37462</v>
      </c>
      <c r="B1097" s="199"/>
      <c r="C1097" s="25">
        <v>27765</v>
      </c>
      <c r="D1097" s="25">
        <v>15341</v>
      </c>
      <c r="E1097" s="25">
        <v>378</v>
      </c>
      <c r="F1097" s="25"/>
      <c r="G1097" s="25">
        <v>30654</v>
      </c>
      <c r="H1097" s="25">
        <v>74138</v>
      </c>
      <c r="I1097" s="21">
        <f t="shared" si="93"/>
        <v>0.3745043027866951</v>
      </c>
      <c r="J1097" s="21">
        <f t="shared" si="94"/>
        <v>0.20692492379076857</v>
      </c>
      <c r="K1097" s="21">
        <f aca="true" t="shared" si="96" ref="K1097:K1128">E1097/H1097</f>
        <v>0.005098599908279155</v>
      </c>
      <c r="M1097" s="21">
        <f t="shared" si="95"/>
        <v>0.4134721735142572</v>
      </c>
      <c r="N1097" s="25"/>
    </row>
    <row r="1098" spans="1:14" ht="12">
      <c r="A1098" s="24">
        <v>37453</v>
      </c>
      <c r="B1098" s="199"/>
      <c r="C1098" s="25">
        <v>27721</v>
      </c>
      <c r="D1098" s="25">
        <v>15319</v>
      </c>
      <c r="E1098" s="25">
        <v>375</v>
      </c>
      <c r="F1098" s="25"/>
      <c r="G1098" s="25">
        <v>30598</v>
      </c>
      <c r="H1098" s="25">
        <v>74013</v>
      </c>
      <c r="I1098" s="21">
        <f t="shared" si="93"/>
        <v>0.37454231013470607</v>
      </c>
      <c r="J1098" s="21">
        <f t="shared" si="94"/>
        <v>0.20697715266237013</v>
      </c>
      <c r="K1098" s="21">
        <f t="shared" si="96"/>
        <v>0.005066677475578614</v>
      </c>
      <c r="M1098" s="21">
        <f t="shared" si="95"/>
        <v>0.4134138597273452</v>
      </c>
      <c r="N1098" s="25"/>
    </row>
    <row r="1099" spans="1:14" ht="12">
      <c r="A1099" s="24">
        <v>37447</v>
      </c>
      <c r="B1099" s="199"/>
      <c r="C1099" s="25">
        <v>27673</v>
      </c>
      <c r="D1099" s="25">
        <v>15293</v>
      </c>
      <c r="E1099" s="25">
        <v>369</v>
      </c>
      <c r="F1099" s="25"/>
      <c r="G1099" s="25">
        <v>30526</v>
      </c>
      <c r="H1099" s="25">
        <v>73861</v>
      </c>
      <c r="I1099" s="21">
        <f t="shared" si="93"/>
        <v>0.3746632187487307</v>
      </c>
      <c r="J1099" s="21">
        <f t="shared" si="94"/>
        <v>0.20705108243863474</v>
      </c>
      <c r="K1099" s="21">
        <f t="shared" si="96"/>
        <v>0.004995870621843733</v>
      </c>
      <c r="M1099" s="21">
        <f t="shared" si="95"/>
        <v>0.4132898281907908</v>
      </c>
      <c r="N1099" s="25"/>
    </row>
    <row r="1100" spans="1:14" ht="12">
      <c r="A1100" s="24">
        <v>37435</v>
      </c>
      <c r="B1100" s="199" t="s">
        <v>213</v>
      </c>
      <c r="C1100" s="25">
        <v>27636</v>
      </c>
      <c r="D1100" s="25">
        <v>15283</v>
      </c>
      <c r="E1100" s="25">
        <v>366</v>
      </c>
      <c r="F1100" s="25"/>
      <c r="G1100" s="25">
        <v>30482</v>
      </c>
      <c r="H1100" s="25">
        <v>73767</v>
      </c>
      <c r="I1100" s="21">
        <f t="shared" si="93"/>
        <v>0.3746390662491358</v>
      </c>
      <c r="J1100" s="21">
        <f t="shared" si="94"/>
        <v>0.20717936204535903</v>
      </c>
      <c r="K1100" s="21">
        <f t="shared" si="96"/>
        <v>0.004961568180893896</v>
      </c>
      <c r="M1100" s="21">
        <f t="shared" si="95"/>
        <v>0.4132200035246113</v>
      </c>
      <c r="N1100" s="25"/>
    </row>
    <row r="1101" spans="1:14" ht="12">
      <c r="A1101" s="24">
        <v>37432</v>
      </c>
      <c r="B1101" s="199"/>
      <c r="C1101" s="25">
        <v>27634</v>
      </c>
      <c r="D1101" s="25">
        <v>15272</v>
      </c>
      <c r="E1101" s="25">
        <v>362</v>
      </c>
      <c r="F1101" s="25"/>
      <c r="G1101" s="25">
        <v>30458</v>
      </c>
      <c r="H1101" s="25">
        <v>73726</v>
      </c>
      <c r="I1101" s="21">
        <f t="shared" si="93"/>
        <v>0.3748202804980604</v>
      </c>
      <c r="J1101" s="21">
        <f t="shared" si="94"/>
        <v>0.20714537612239917</v>
      </c>
      <c r="K1101" s="21">
        <f t="shared" si="96"/>
        <v>0.004910072430350215</v>
      </c>
      <c r="M1101" s="21">
        <f t="shared" si="95"/>
        <v>0.41312427094919024</v>
      </c>
      <c r="N1101" s="25"/>
    </row>
    <row r="1102" spans="1:14" ht="12">
      <c r="A1102" s="24">
        <v>37425</v>
      </c>
      <c r="B1102" s="199"/>
      <c r="C1102" s="25">
        <v>27607</v>
      </c>
      <c r="D1102" s="25">
        <v>15268</v>
      </c>
      <c r="E1102" s="25">
        <v>358</v>
      </c>
      <c r="F1102" s="25"/>
      <c r="G1102" s="25">
        <v>30386</v>
      </c>
      <c r="H1102" s="25">
        <v>73619</v>
      </c>
      <c r="I1102" s="21">
        <f t="shared" si="93"/>
        <v>0.37499830206875945</v>
      </c>
      <c r="J1102" s="21">
        <f t="shared" si="94"/>
        <v>0.20739211344897376</v>
      </c>
      <c r="K1102" s="21">
        <f t="shared" si="96"/>
        <v>0.004862875073011043</v>
      </c>
      <c r="M1102" s="21">
        <f t="shared" si="95"/>
        <v>0.4127467094092558</v>
      </c>
      <c r="N1102" s="25"/>
    </row>
    <row r="1103" spans="1:14" ht="12">
      <c r="A1103" s="24">
        <v>37424</v>
      </c>
      <c r="B1103" s="199"/>
      <c r="C1103" s="25">
        <v>27649</v>
      </c>
      <c r="D1103" s="25">
        <v>15308</v>
      </c>
      <c r="E1103" s="25">
        <v>356</v>
      </c>
      <c r="F1103" s="25"/>
      <c r="G1103" s="25">
        <v>30421</v>
      </c>
      <c r="H1103" s="25">
        <v>73734</v>
      </c>
      <c r="I1103" s="21">
        <f t="shared" si="93"/>
        <v>0.37498304716955544</v>
      </c>
      <c r="J1103" s="21">
        <f t="shared" si="94"/>
        <v>0.2076111427563946</v>
      </c>
      <c r="K1103" s="21">
        <f t="shared" si="96"/>
        <v>0.004828166110613828</v>
      </c>
      <c r="M1103" s="21">
        <f t="shared" si="95"/>
        <v>0.41257764396343616</v>
      </c>
      <c r="N1103" s="25"/>
    </row>
    <row r="1104" spans="1:14" ht="12">
      <c r="A1104" s="24">
        <v>37418</v>
      </c>
      <c r="B1104" s="199"/>
      <c r="C1104" s="25">
        <v>27611</v>
      </c>
      <c r="D1104" s="25">
        <v>15223</v>
      </c>
      <c r="E1104" s="25">
        <v>350</v>
      </c>
      <c r="F1104" s="25"/>
      <c r="G1104" s="25">
        <v>30354</v>
      </c>
      <c r="H1104" s="25">
        <v>73538</v>
      </c>
      <c r="I1104" s="21">
        <f t="shared" si="93"/>
        <v>0.37546574560091384</v>
      </c>
      <c r="J1104" s="21">
        <f t="shared" si="94"/>
        <v>0.20700862139302129</v>
      </c>
      <c r="K1104" s="21">
        <f t="shared" si="96"/>
        <v>0.004759444096929479</v>
      </c>
      <c r="M1104" s="21">
        <f t="shared" si="95"/>
        <v>0.4127661889091354</v>
      </c>
      <c r="N1104" s="25"/>
    </row>
    <row r="1105" spans="1:14" ht="12">
      <c r="A1105" s="24">
        <v>37416</v>
      </c>
      <c r="B1105" s="199"/>
      <c r="C1105" s="25">
        <v>27588</v>
      </c>
      <c r="D1105" s="25">
        <v>15204</v>
      </c>
      <c r="E1105" s="25">
        <v>348</v>
      </c>
      <c r="F1105" s="25"/>
      <c r="G1105" s="25">
        <v>30319</v>
      </c>
      <c r="H1105" s="25">
        <v>73459</v>
      </c>
      <c r="I1105" s="21">
        <f t="shared" si="93"/>
        <v>0.37555643284008766</v>
      </c>
      <c r="J1105" s="21">
        <f t="shared" si="94"/>
        <v>0.2069725969588478</v>
      </c>
      <c r="K1105" s="21">
        <f t="shared" si="96"/>
        <v>0.004737336473406934</v>
      </c>
      <c r="M1105" s="21">
        <f t="shared" si="95"/>
        <v>0.4127336337276576</v>
      </c>
      <c r="N1105" s="25"/>
    </row>
    <row r="1106" spans="1:14" ht="12">
      <c r="A1106" s="24">
        <v>37413</v>
      </c>
      <c r="B1106" s="199"/>
      <c r="C1106" s="25">
        <v>27843</v>
      </c>
      <c r="D1106" s="25">
        <v>14640</v>
      </c>
      <c r="E1106" s="25">
        <v>336</v>
      </c>
      <c r="F1106" s="25"/>
      <c r="G1106" s="25">
        <v>30640</v>
      </c>
      <c r="H1106" s="25">
        <v>73459</v>
      </c>
      <c r="I1106" s="21">
        <f t="shared" si="93"/>
        <v>0.3790277569800841</v>
      </c>
      <c r="J1106" s="21">
        <f t="shared" si="94"/>
        <v>0.1992948447433262</v>
      </c>
      <c r="K1106" s="21">
        <f t="shared" si="96"/>
        <v>0.004573980043289454</v>
      </c>
      <c r="M1106" s="21">
        <f t="shared" si="95"/>
        <v>0.4171034182333002</v>
      </c>
      <c r="N1106" s="25"/>
    </row>
    <row r="1107" spans="1:14" ht="12">
      <c r="A1107" s="24">
        <v>37401</v>
      </c>
      <c r="B1107" s="199" t="s">
        <v>304</v>
      </c>
      <c r="C1107" s="25">
        <v>27872</v>
      </c>
      <c r="D1107" s="25">
        <v>14554</v>
      </c>
      <c r="E1107" s="25">
        <v>329</v>
      </c>
      <c r="F1107" s="25"/>
      <c r="G1107" s="25">
        <v>30657</v>
      </c>
      <c r="H1107" s="25">
        <v>73412</v>
      </c>
      <c r="I1107" s="21">
        <f t="shared" si="93"/>
        <v>0.37966544979022504</v>
      </c>
      <c r="J1107" s="21">
        <f t="shared" si="94"/>
        <v>0.19825096714433607</v>
      </c>
      <c r="K1107" s="21">
        <f t="shared" si="96"/>
        <v>0.004481556148858497</v>
      </c>
      <c r="M1107" s="21">
        <f t="shared" si="95"/>
        <v>0.4176020269165804</v>
      </c>
      <c r="N1107" s="25"/>
    </row>
    <row r="1108" spans="1:14" ht="12">
      <c r="A1108" s="24">
        <v>37397</v>
      </c>
      <c r="B1108" s="199"/>
      <c r="C1108" s="25">
        <v>27877</v>
      </c>
      <c r="D1108" s="25">
        <v>14535</v>
      </c>
      <c r="E1108" s="25">
        <v>325</v>
      </c>
      <c r="F1108" s="25"/>
      <c r="G1108" s="25">
        <v>30656</v>
      </c>
      <c r="H1108" s="25">
        <v>73393</v>
      </c>
      <c r="I1108" s="21">
        <f t="shared" si="93"/>
        <v>0.37983186407423053</v>
      </c>
      <c r="J1108" s="21">
        <f t="shared" si="94"/>
        <v>0.19804341013448148</v>
      </c>
      <c r="K1108" s="21">
        <f t="shared" si="96"/>
        <v>0.004428215224885207</v>
      </c>
      <c r="M1108" s="21">
        <f t="shared" si="95"/>
        <v>0.4176965105664028</v>
      </c>
      <c r="N1108" s="25"/>
    </row>
    <row r="1109" spans="1:14" ht="12">
      <c r="A1109" s="24">
        <v>37389</v>
      </c>
      <c r="B1109" s="199"/>
      <c r="C1109" s="25">
        <v>27922</v>
      </c>
      <c r="D1109" s="25">
        <v>14544</v>
      </c>
      <c r="E1109" s="25">
        <v>322</v>
      </c>
      <c r="F1109" s="25"/>
      <c r="G1109" s="25">
        <v>30652</v>
      </c>
      <c r="H1109" s="25">
        <v>73440</v>
      </c>
      <c r="I1109" s="21">
        <f t="shared" si="93"/>
        <v>0.38020152505446625</v>
      </c>
      <c r="J1109" s="21">
        <f t="shared" si="94"/>
        <v>0.1980392156862745</v>
      </c>
      <c r="K1109" s="21">
        <f t="shared" si="96"/>
        <v>0.004384531590413943</v>
      </c>
      <c r="M1109" s="21">
        <f t="shared" si="95"/>
        <v>0.4173747276688453</v>
      </c>
      <c r="N1109" s="25"/>
    </row>
    <row r="1110" spans="1:14" ht="12">
      <c r="A1110" s="24">
        <v>37385</v>
      </c>
      <c r="B1110" s="199"/>
      <c r="C1110" s="25">
        <v>27899</v>
      </c>
      <c r="D1110" s="25">
        <v>14522</v>
      </c>
      <c r="E1110" s="25">
        <v>321</v>
      </c>
      <c r="F1110" s="25"/>
      <c r="G1110" s="25">
        <v>30592</v>
      </c>
      <c r="H1110" s="25">
        <v>73334</v>
      </c>
      <c r="I1110" s="21">
        <f t="shared" si="93"/>
        <v>0.3804374505686312</v>
      </c>
      <c r="J1110" s="21">
        <f t="shared" si="94"/>
        <v>0.1980254724957046</v>
      </c>
      <c r="K1110" s="21">
        <f t="shared" si="96"/>
        <v>0.004377232934246052</v>
      </c>
      <c r="M1110" s="21">
        <f t="shared" si="95"/>
        <v>0.41715984400141815</v>
      </c>
      <c r="N1110" s="25"/>
    </row>
    <row r="1111" spans="1:14" ht="12">
      <c r="A1111" s="24">
        <v>37377</v>
      </c>
      <c r="B1111" s="199"/>
      <c r="C1111" s="25">
        <v>27894</v>
      </c>
      <c r="D1111" s="25">
        <v>14511</v>
      </c>
      <c r="E1111" s="25">
        <v>319</v>
      </c>
      <c r="F1111" s="25"/>
      <c r="G1111" s="25">
        <v>30579</v>
      </c>
      <c r="H1111" s="25">
        <v>73303</v>
      </c>
      <c r="I1111" s="21">
        <f t="shared" si="93"/>
        <v>0.38053012837128086</v>
      </c>
      <c r="J1111" s="21">
        <f t="shared" si="94"/>
        <v>0.19795915583263987</v>
      </c>
      <c r="K1111" s="21">
        <f t="shared" si="96"/>
        <v>0.00435180006275323</v>
      </c>
      <c r="M1111" s="21">
        <f t="shared" si="95"/>
        <v>0.41715891573332603</v>
      </c>
      <c r="N1111" s="25"/>
    </row>
    <row r="1112" spans="1:14" ht="12">
      <c r="A1112" s="24">
        <v>37372</v>
      </c>
      <c r="B1112" s="199" t="s">
        <v>214</v>
      </c>
      <c r="C1112" s="25">
        <v>27889</v>
      </c>
      <c r="D1112" s="25">
        <v>14510</v>
      </c>
      <c r="E1112" s="25">
        <v>318</v>
      </c>
      <c r="F1112" s="25"/>
      <c r="G1112" s="25">
        <v>30576</v>
      </c>
      <c r="H1112" s="25">
        <v>73293</v>
      </c>
      <c r="I1112" s="21">
        <f t="shared" si="93"/>
        <v>0.38051382805997847</v>
      </c>
      <c r="J1112" s="21">
        <f t="shared" si="94"/>
        <v>0.19797252125032405</v>
      </c>
      <c r="K1112" s="21">
        <f t="shared" si="96"/>
        <v>0.004338749948835496</v>
      </c>
      <c r="M1112" s="21">
        <f t="shared" si="95"/>
        <v>0.417174900740862</v>
      </c>
      <c r="N1112" s="25"/>
    </row>
    <row r="1113" spans="1:14" ht="12">
      <c r="A1113" s="24">
        <v>37369</v>
      </c>
      <c r="B1113" s="199"/>
      <c r="C1113" s="25">
        <v>27885</v>
      </c>
      <c r="D1113" s="25">
        <v>14493</v>
      </c>
      <c r="E1113" s="25">
        <v>317</v>
      </c>
      <c r="F1113" s="25"/>
      <c r="G1113" s="25">
        <v>30557</v>
      </c>
      <c r="H1113" s="25">
        <v>73252</v>
      </c>
      <c r="I1113" s="21">
        <f t="shared" si="93"/>
        <v>0.3806722000764484</v>
      </c>
      <c r="J1113" s="21">
        <f t="shared" si="94"/>
        <v>0.19785125320810354</v>
      </c>
      <c r="K1113" s="21">
        <f t="shared" si="96"/>
        <v>0.00432752689346366</v>
      </c>
      <c r="M1113" s="21">
        <f t="shared" si="95"/>
        <v>0.4171490198219844</v>
      </c>
      <c r="N1113" s="25"/>
    </row>
    <row r="1114" spans="1:14" ht="12">
      <c r="A1114" s="24">
        <v>37364</v>
      </c>
      <c r="B1114" s="199"/>
      <c r="C1114" s="25">
        <v>27874</v>
      </c>
      <c r="D1114" s="25">
        <v>14487</v>
      </c>
      <c r="E1114" s="25">
        <v>313</v>
      </c>
      <c r="F1114" s="25"/>
      <c r="G1114" s="25">
        <v>30532</v>
      </c>
      <c r="H1114" s="25">
        <v>73206</v>
      </c>
      <c r="I1114" s="21">
        <f t="shared" si="93"/>
        <v>0.3807611397972844</v>
      </c>
      <c r="J1114" s="21">
        <f t="shared" si="94"/>
        <v>0.19789361527743626</v>
      </c>
      <c r="K1114" s="21">
        <f t="shared" si="96"/>
        <v>0.004275605824659181</v>
      </c>
      <c r="M1114" s="21">
        <f t="shared" si="95"/>
        <v>0.41706963910062017</v>
      </c>
      <c r="N1114" s="25"/>
    </row>
    <row r="1115" spans="1:14" ht="12">
      <c r="A1115" s="24">
        <v>37362</v>
      </c>
      <c r="B1115" s="199"/>
      <c r="C1115" s="25">
        <v>27876</v>
      </c>
      <c r="D1115" s="25">
        <v>14480</v>
      </c>
      <c r="E1115" s="25">
        <v>314</v>
      </c>
      <c r="F1115" s="25"/>
      <c r="G1115" s="25">
        <v>30527</v>
      </c>
      <c r="H1115" s="25">
        <v>73197</v>
      </c>
      <c r="I1115" s="21">
        <f t="shared" si="93"/>
        <v>0.38083528013443174</v>
      </c>
      <c r="J1115" s="21">
        <f t="shared" si="94"/>
        <v>0.19782231512220447</v>
      </c>
      <c r="K1115" s="21">
        <f t="shared" si="96"/>
        <v>0.0042897932975395165</v>
      </c>
      <c r="M1115" s="21">
        <f t="shared" si="95"/>
        <v>0.4170526114458243</v>
      </c>
      <c r="N1115" s="25"/>
    </row>
    <row r="1116" spans="1:14" ht="12">
      <c r="A1116" s="24">
        <v>37356</v>
      </c>
      <c r="B1116" s="199"/>
      <c r="C1116" s="25">
        <v>27860</v>
      </c>
      <c r="D1116" s="25">
        <v>14472</v>
      </c>
      <c r="E1116" s="25">
        <v>313</v>
      </c>
      <c r="F1116" s="25"/>
      <c r="G1116" s="25">
        <v>30505</v>
      </c>
      <c r="H1116" s="25">
        <v>73150</v>
      </c>
      <c r="I1116" s="21">
        <f t="shared" si="93"/>
        <v>0.38086124401913873</v>
      </c>
      <c r="J1116" s="21">
        <f t="shared" si="94"/>
        <v>0.19784005468215995</v>
      </c>
      <c r="K1116" s="21">
        <f t="shared" si="96"/>
        <v>0.004278879015721121</v>
      </c>
      <c r="M1116" s="21">
        <f t="shared" si="95"/>
        <v>0.4170198222829802</v>
      </c>
      <c r="N1116" s="25"/>
    </row>
    <row r="1117" spans="1:14" ht="12">
      <c r="A1117" s="24">
        <v>37344</v>
      </c>
      <c r="B1117" s="199" t="s">
        <v>215</v>
      </c>
      <c r="C1117" s="25">
        <v>27821</v>
      </c>
      <c r="D1117" s="25">
        <v>14451</v>
      </c>
      <c r="E1117" s="25">
        <v>313</v>
      </c>
      <c r="F1117" s="25"/>
      <c r="G1117" s="25">
        <v>30425</v>
      </c>
      <c r="H1117" s="25">
        <v>73010</v>
      </c>
      <c r="I1117" s="21">
        <f t="shared" si="93"/>
        <v>0.38105738939871253</v>
      </c>
      <c r="J1117" s="21">
        <f t="shared" si="94"/>
        <v>0.19793179016573073</v>
      </c>
      <c r="K1117" s="21">
        <f t="shared" si="96"/>
        <v>0.004287083961101219</v>
      </c>
      <c r="M1117" s="21">
        <f t="shared" si="95"/>
        <v>0.41672373647445554</v>
      </c>
      <c r="N1117" s="25"/>
    </row>
    <row r="1118" spans="1:14" ht="12">
      <c r="A1118" s="24">
        <v>37341</v>
      </c>
      <c r="B1118" s="199"/>
      <c r="C1118" s="25">
        <v>27816</v>
      </c>
      <c r="D1118" s="25">
        <v>14445</v>
      </c>
      <c r="E1118" s="25">
        <v>310</v>
      </c>
      <c r="F1118" s="25"/>
      <c r="G1118" s="25">
        <v>30406</v>
      </c>
      <c r="H1118" s="25">
        <v>72977</v>
      </c>
      <c r="I1118" s="21">
        <f t="shared" si="93"/>
        <v>0.38116118777148966</v>
      </c>
      <c r="J1118" s="21">
        <f t="shared" si="94"/>
        <v>0.19793907669539718</v>
      </c>
      <c r="K1118" s="21">
        <f t="shared" si="96"/>
        <v>0.004247913726242515</v>
      </c>
      <c r="M1118" s="21">
        <f t="shared" si="95"/>
        <v>0.41665182180687066</v>
      </c>
      <c r="N1118" s="25"/>
    </row>
    <row r="1119" spans="1:14" ht="12">
      <c r="A1119" s="24">
        <v>37334</v>
      </c>
      <c r="B1119" s="199"/>
      <c r="C1119" s="25">
        <v>27888</v>
      </c>
      <c r="D1119" s="25">
        <v>14460</v>
      </c>
      <c r="E1119" s="25">
        <v>305</v>
      </c>
      <c r="F1119" s="25"/>
      <c r="G1119" s="25">
        <v>30386</v>
      </c>
      <c r="H1119" s="25">
        <v>73039</v>
      </c>
      <c r="I1119" s="21">
        <f t="shared" si="93"/>
        <v>0.38182340941141035</v>
      </c>
      <c r="J1119" s="21">
        <f t="shared" si="94"/>
        <v>0.19797642355453934</v>
      </c>
      <c r="K1119" s="21">
        <f t="shared" si="96"/>
        <v>0.004175851257547338</v>
      </c>
      <c r="M1119" s="21">
        <f t="shared" si="95"/>
        <v>0.41602431577650295</v>
      </c>
      <c r="N1119" s="25"/>
    </row>
    <row r="1120" spans="1:14" ht="12">
      <c r="A1120" s="24">
        <v>37327</v>
      </c>
      <c r="B1120" s="199"/>
      <c r="C1120" s="25">
        <v>27887</v>
      </c>
      <c r="D1120" s="25">
        <v>14444</v>
      </c>
      <c r="E1120" s="25">
        <v>301</v>
      </c>
      <c r="F1120" s="25"/>
      <c r="G1120" s="25">
        <v>30351</v>
      </c>
      <c r="H1120" s="25">
        <v>72983</v>
      </c>
      <c r="I1120" s="21">
        <f t="shared" si="93"/>
        <v>0.3821026814463642</v>
      </c>
      <c r="J1120" s="21">
        <f t="shared" si="94"/>
        <v>0.1979091021196717</v>
      </c>
      <c r="K1120" s="21">
        <f t="shared" si="96"/>
        <v>0.004124248112574161</v>
      </c>
      <c r="M1120" s="21">
        <f t="shared" si="95"/>
        <v>0.4158639683213899</v>
      </c>
      <c r="N1120" s="25"/>
    </row>
    <row r="1121" spans="1:14" ht="12">
      <c r="A1121" s="24">
        <v>37320</v>
      </c>
      <c r="B1121" s="199"/>
      <c r="C1121" s="25">
        <v>27883</v>
      </c>
      <c r="D1121" s="25">
        <v>14428</v>
      </c>
      <c r="E1121" s="25">
        <v>298</v>
      </c>
      <c r="F1121" s="25"/>
      <c r="G1121" s="25">
        <v>30332</v>
      </c>
      <c r="H1121" s="25">
        <v>72941</v>
      </c>
      <c r="I1121" s="21">
        <f t="shared" si="93"/>
        <v>0.38226786032546856</v>
      </c>
      <c r="J1121" s="21">
        <f t="shared" si="94"/>
        <v>0.19780370436380088</v>
      </c>
      <c r="K1121" s="21">
        <f t="shared" si="96"/>
        <v>0.004085493755226827</v>
      </c>
      <c r="M1121" s="21">
        <f t="shared" si="95"/>
        <v>0.4158429415555038</v>
      </c>
      <c r="N1121" s="25"/>
    </row>
    <row r="1122" spans="1:14" ht="12">
      <c r="A1122" s="24">
        <v>37313</v>
      </c>
      <c r="B1122" s="199"/>
      <c r="C1122" s="25">
        <v>27874</v>
      </c>
      <c r="D1122" s="25">
        <v>14413</v>
      </c>
      <c r="E1122" s="25">
        <v>297</v>
      </c>
      <c r="F1122" s="25"/>
      <c r="G1122" s="25">
        <v>30298</v>
      </c>
      <c r="H1122" s="25">
        <v>72882</v>
      </c>
      <c r="I1122" s="21">
        <f t="shared" si="93"/>
        <v>0.382453829477786</v>
      </c>
      <c r="J1122" s="21">
        <f t="shared" si="94"/>
        <v>0.19775801981284816</v>
      </c>
      <c r="K1122" s="21">
        <f t="shared" si="96"/>
        <v>0.004075080266732527</v>
      </c>
      <c r="M1122" s="21">
        <f t="shared" si="95"/>
        <v>0.4157130704426333</v>
      </c>
      <c r="N1122" s="25"/>
    </row>
    <row r="1123" spans="1:14" ht="12">
      <c r="A1123" s="24">
        <v>37306</v>
      </c>
      <c r="B1123" s="199"/>
      <c r="C1123" s="25">
        <v>27899</v>
      </c>
      <c r="D1123" s="25">
        <v>14368</v>
      </c>
      <c r="E1123" s="25">
        <v>290</v>
      </c>
      <c r="F1123" s="25"/>
      <c r="G1123" s="25">
        <v>30263</v>
      </c>
      <c r="H1123" s="25">
        <v>72820</v>
      </c>
      <c r="I1123" s="21">
        <f t="shared" si="93"/>
        <v>0.3831227684702005</v>
      </c>
      <c r="J1123" s="21">
        <f t="shared" si="94"/>
        <v>0.19730843174951937</v>
      </c>
      <c r="K1123" s="21">
        <f t="shared" si="96"/>
        <v>0.003982422411425433</v>
      </c>
      <c r="M1123" s="21">
        <f t="shared" si="95"/>
        <v>0.41558637736885473</v>
      </c>
      <c r="N1123" s="25"/>
    </row>
    <row r="1124" spans="1:14" ht="12">
      <c r="A1124" s="24">
        <v>37301</v>
      </c>
      <c r="B1124" s="199"/>
      <c r="C1124" s="25">
        <v>27898</v>
      </c>
      <c r="D1124" s="25">
        <v>14346</v>
      </c>
      <c r="E1124" s="25">
        <v>287</v>
      </c>
      <c r="F1124" s="25"/>
      <c r="G1124" s="25">
        <v>30228</v>
      </c>
      <c r="H1124" s="25">
        <v>72759</v>
      </c>
      <c r="I1124" s="21">
        <f t="shared" si="93"/>
        <v>0.38343022856278947</v>
      </c>
      <c r="J1124" s="21">
        <f t="shared" si="94"/>
        <v>0.19717148394013112</v>
      </c>
      <c r="K1124" s="21">
        <f t="shared" si="96"/>
        <v>0.003944529199136877</v>
      </c>
      <c r="M1124" s="21">
        <f t="shared" si="95"/>
        <v>0.4154537582979425</v>
      </c>
      <c r="N1124" s="25"/>
    </row>
    <row r="1125" spans="1:14" ht="12">
      <c r="A1125" s="24">
        <v>37299</v>
      </c>
      <c r="B1125" s="199"/>
      <c r="C1125" s="25">
        <v>27947</v>
      </c>
      <c r="D1125" s="25">
        <v>14322</v>
      </c>
      <c r="E1125" s="25">
        <v>279</v>
      </c>
      <c r="F1125" s="25"/>
      <c r="G1125" s="25">
        <v>30199</v>
      </c>
      <c r="H1125" s="25">
        <v>72747</v>
      </c>
      <c r="I1125" s="21">
        <f t="shared" si="93"/>
        <v>0.3841670446891281</v>
      </c>
      <c r="J1125" s="21">
        <f t="shared" si="94"/>
        <v>0.19687409790094437</v>
      </c>
      <c r="K1125" s="21">
        <f t="shared" si="96"/>
        <v>0.003835209699369046</v>
      </c>
      <c r="M1125" s="21">
        <f t="shared" si="95"/>
        <v>0.4151236477105585</v>
      </c>
      <c r="N1125" s="25"/>
    </row>
    <row r="1126" spans="1:14" ht="12">
      <c r="A1126" s="24">
        <v>37294</v>
      </c>
      <c r="B1126" s="199"/>
      <c r="C1126" s="25">
        <v>27968</v>
      </c>
      <c r="D1126" s="25">
        <v>14298</v>
      </c>
      <c r="E1126" s="25">
        <v>275</v>
      </c>
      <c r="F1126" s="25"/>
      <c r="G1126" s="25">
        <v>30160</v>
      </c>
      <c r="H1126" s="25">
        <v>72701</v>
      </c>
      <c r="I1126" s="21">
        <f t="shared" si="93"/>
        <v>0.384698972503817</v>
      </c>
      <c r="J1126" s="21">
        <f t="shared" si="94"/>
        <v>0.19666854651242763</v>
      </c>
      <c r="K1126" s="21">
        <f t="shared" si="96"/>
        <v>0.00378261647019986</v>
      </c>
      <c r="M1126" s="21">
        <f t="shared" si="95"/>
        <v>0.41484986451355554</v>
      </c>
      <c r="N1126" s="25"/>
    </row>
    <row r="1127" spans="1:14" ht="12">
      <c r="A1127" s="24">
        <v>37284</v>
      </c>
      <c r="B1127" s="199" t="s">
        <v>216</v>
      </c>
      <c r="C1127" s="25">
        <v>27954</v>
      </c>
      <c r="D1127" s="25">
        <v>14278</v>
      </c>
      <c r="E1127" s="25">
        <v>269</v>
      </c>
      <c r="F1127" s="25"/>
      <c r="G1127" s="25">
        <v>30104</v>
      </c>
      <c r="H1127" s="25">
        <v>72605</v>
      </c>
      <c r="I1127" s="21">
        <f t="shared" si="93"/>
        <v>0.3850148061428276</v>
      </c>
      <c r="J1127" s="21">
        <f t="shared" si="94"/>
        <v>0.19665312306314991</v>
      </c>
      <c r="K1127" s="21">
        <f t="shared" si="96"/>
        <v>0.003704978995936919</v>
      </c>
      <c r="M1127" s="21">
        <f t="shared" si="95"/>
        <v>0.41462709179808555</v>
      </c>
      <c r="N1127" s="25"/>
    </row>
    <row r="1128" spans="1:14" ht="12">
      <c r="A1128" s="24">
        <v>37278</v>
      </c>
      <c r="B1128" s="199"/>
      <c r="C1128" s="25">
        <v>27931</v>
      </c>
      <c r="D1128" s="25">
        <v>14257</v>
      </c>
      <c r="E1128" s="25">
        <v>261</v>
      </c>
      <c r="F1128" s="25"/>
      <c r="G1128" s="25">
        <v>30071</v>
      </c>
      <c r="H1128" s="25">
        <v>72520</v>
      </c>
      <c r="I1128" s="21">
        <f t="shared" si="93"/>
        <v>0.3851489244346387</v>
      </c>
      <c r="J1128" s="21">
        <f t="shared" si="94"/>
        <v>0.19659404302261446</v>
      </c>
      <c r="K1128" s="21">
        <f t="shared" si="96"/>
        <v>0.003599007170435742</v>
      </c>
      <c r="M1128" s="21">
        <f t="shared" si="95"/>
        <v>0.4146580253723111</v>
      </c>
      <c r="N1128" s="25"/>
    </row>
    <row r="1129" spans="1:14" ht="12">
      <c r="A1129" s="24">
        <v>37271</v>
      </c>
      <c r="B1129" s="199"/>
      <c r="C1129" s="25">
        <v>27944</v>
      </c>
      <c r="D1129" s="25">
        <v>14263</v>
      </c>
      <c r="E1129" s="25">
        <v>261</v>
      </c>
      <c r="F1129" s="25"/>
      <c r="G1129" s="25">
        <v>30079</v>
      </c>
      <c r="H1129" s="25">
        <v>72547</v>
      </c>
      <c r="I1129" s="21">
        <f t="shared" si="93"/>
        <v>0.38518477676540724</v>
      </c>
      <c r="J1129" s="21">
        <f t="shared" si="94"/>
        <v>0.19660358112671786</v>
      </c>
      <c r="K1129" s="21">
        <f aca="true" t="shared" si="97" ref="K1129:K1160">E1129/H1129</f>
        <v>0.0035976677188581194</v>
      </c>
      <c r="M1129" s="21">
        <f t="shared" si="95"/>
        <v>0.41461397438901676</v>
      </c>
      <c r="N1129" s="25"/>
    </row>
    <row r="1130" spans="1:14" ht="12">
      <c r="A1130" s="24">
        <v>37267</v>
      </c>
      <c r="B1130" s="199" t="s">
        <v>207</v>
      </c>
      <c r="C1130" s="25">
        <v>27912</v>
      </c>
      <c r="D1130" s="25">
        <v>14232</v>
      </c>
      <c r="E1130" s="25">
        <v>256</v>
      </c>
      <c r="F1130" s="25"/>
      <c r="G1130" s="25">
        <v>30004</v>
      </c>
      <c r="H1130" s="25">
        <v>72404</v>
      </c>
      <c r="I1130" s="21">
        <f t="shared" si="93"/>
        <v>0.38550356333904207</v>
      </c>
      <c r="J1130" s="21">
        <f t="shared" si="94"/>
        <v>0.19656372576100767</v>
      </c>
      <c r="K1130" s="21">
        <f t="shared" si="97"/>
        <v>0.0035357162587702335</v>
      </c>
      <c r="M1130" s="21">
        <f t="shared" si="95"/>
        <v>0.41439699464118007</v>
      </c>
      <c r="N1130" s="25"/>
    </row>
    <row r="1131" spans="1:14" ht="12">
      <c r="A1131" s="24">
        <v>37263</v>
      </c>
      <c r="B1131" s="199"/>
      <c r="C1131" s="25">
        <v>27912</v>
      </c>
      <c r="D1131" s="25">
        <v>14232</v>
      </c>
      <c r="E1131" s="25">
        <v>256</v>
      </c>
      <c r="F1131" s="25"/>
      <c r="G1131" s="25">
        <v>30004</v>
      </c>
      <c r="H1131" s="25">
        <v>72404</v>
      </c>
      <c r="I1131" s="21">
        <f t="shared" si="93"/>
        <v>0.38550356333904207</v>
      </c>
      <c r="J1131" s="21">
        <f t="shared" si="94"/>
        <v>0.19656372576100767</v>
      </c>
      <c r="K1131" s="21">
        <f t="shared" si="97"/>
        <v>0.0035357162587702335</v>
      </c>
      <c r="M1131" s="21">
        <f t="shared" si="95"/>
        <v>0.41439699464118007</v>
      </c>
      <c r="N1131" s="25"/>
    </row>
    <row r="1132" spans="1:14" ht="12">
      <c r="A1132" s="24">
        <v>37256</v>
      </c>
      <c r="B1132" s="199"/>
      <c r="C1132" s="25">
        <v>27922</v>
      </c>
      <c r="D1132" s="25">
        <v>14229</v>
      </c>
      <c r="E1132" s="25">
        <v>256</v>
      </c>
      <c r="F1132" s="25"/>
      <c r="G1132" s="25">
        <v>30033</v>
      </c>
      <c r="H1132" s="25">
        <v>72440</v>
      </c>
      <c r="I1132" s="21">
        <f t="shared" si="93"/>
        <v>0.3854500276090558</v>
      </c>
      <c r="J1132" s="21">
        <f t="shared" si="94"/>
        <v>0.1964246272777471</v>
      </c>
      <c r="K1132" s="21">
        <f t="shared" si="97"/>
        <v>0.00353395913859746</v>
      </c>
      <c r="M1132" s="21">
        <f t="shared" si="95"/>
        <v>0.41459138597459966</v>
      </c>
      <c r="N1132" s="25"/>
    </row>
    <row r="1133" spans="1:14" ht="12">
      <c r="A1133" s="24">
        <v>37252</v>
      </c>
      <c r="B1133" s="199"/>
      <c r="C1133" s="25">
        <v>28037</v>
      </c>
      <c r="D1133" s="25">
        <v>14291</v>
      </c>
      <c r="E1133" s="25">
        <v>257</v>
      </c>
      <c r="F1133" s="25"/>
      <c r="G1133" s="25">
        <v>30190</v>
      </c>
      <c r="H1133" s="25">
        <v>72775</v>
      </c>
      <c r="I1133" s="21">
        <f t="shared" si="93"/>
        <v>0.3852559257986946</v>
      </c>
      <c r="J1133" s="21">
        <f t="shared" si="94"/>
        <v>0.1963723806252147</v>
      </c>
      <c r="K1133" s="21">
        <f t="shared" si="97"/>
        <v>0.0035314324974235656</v>
      </c>
      <c r="M1133" s="21">
        <f t="shared" si="95"/>
        <v>0.4148402610786671</v>
      </c>
      <c r="N1133" s="25"/>
    </row>
    <row r="1134" spans="1:14" ht="12">
      <c r="A1134" s="24">
        <v>37243</v>
      </c>
      <c r="B1134" s="199"/>
      <c r="C1134" s="25">
        <v>28010</v>
      </c>
      <c r="D1134" s="25">
        <v>14272</v>
      </c>
      <c r="E1134" s="25">
        <v>251</v>
      </c>
      <c r="F1134" s="25"/>
      <c r="G1134" s="25">
        <v>30147</v>
      </c>
      <c r="H1134" s="25">
        <v>72680</v>
      </c>
      <c r="I1134" s="21">
        <f t="shared" si="93"/>
        <v>0.38538800220143093</v>
      </c>
      <c r="J1134" s="21">
        <f t="shared" si="94"/>
        <v>0.19636763896532747</v>
      </c>
      <c r="K1134" s="21">
        <f t="shared" si="97"/>
        <v>0.003453494771601541</v>
      </c>
      <c r="M1134" s="21">
        <f t="shared" si="95"/>
        <v>0.41479086406164006</v>
      </c>
      <c r="N1134" s="25"/>
    </row>
    <row r="1135" spans="1:14" ht="12">
      <c r="A1135" s="24">
        <v>37236</v>
      </c>
      <c r="B1135" s="199"/>
      <c r="C1135" s="25">
        <v>27992</v>
      </c>
      <c r="D1135" s="25">
        <v>14257</v>
      </c>
      <c r="E1135" s="25">
        <v>247</v>
      </c>
      <c r="F1135" s="25"/>
      <c r="G1135" s="25">
        <v>30085</v>
      </c>
      <c r="H1135" s="25">
        <v>72581</v>
      </c>
      <c r="I1135" s="21">
        <f aca="true" t="shared" si="98" ref="I1135:I1198">C1135/H1135</f>
        <v>0.38566567007894625</v>
      </c>
      <c r="J1135" s="21">
        <f t="shared" si="94"/>
        <v>0.19642881745911464</v>
      </c>
      <c r="K1135" s="21">
        <f t="shared" si="97"/>
        <v>0.0034030944737603506</v>
      </c>
      <c r="M1135" s="21">
        <f t="shared" si="95"/>
        <v>0.4145024179881787</v>
      </c>
      <c r="N1135" s="25"/>
    </row>
    <row r="1136" spans="1:14" ht="12">
      <c r="A1136" s="24">
        <v>37230</v>
      </c>
      <c r="B1136" s="199"/>
      <c r="C1136" s="25">
        <v>27974</v>
      </c>
      <c r="D1136" s="25">
        <v>14247</v>
      </c>
      <c r="E1136" s="25">
        <v>246</v>
      </c>
      <c r="F1136" s="25"/>
      <c r="G1136" s="25">
        <v>30036</v>
      </c>
      <c r="H1136" s="25">
        <v>72503</v>
      </c>
      <c r="I1136" s="21">
        <f t="shared" si="98"/>
        <v>0.3858323103871564</v>
      </c>
      <c r="J1136" s="21">
        <f t="shared" si="94"/>
        <v>0.196502213701502</v>
      </c>
      <c r="K1136" s="21">
        <f t="shared" si="97"/>
        <v>0.0033929630498048357</v>
      </c>
      <c r="M1136" s="21">
        <f t="shared" si="95"/>
        <v>0.41427251286153677</v>
      </c>
      <c r="N1136" s="25"/>
    </row>
    <row r="1137" spans="1:14" ht="12">
      <c r="A1137" s="24">
        <v>37222</v>
      </c>
      <c r="B1137" s="199"/>
      <c r="C1137" s="25">
        <v>27940</v>
      </c>
      <c r="D1137" s="25">
        <v>14232</v>
      </c>
      <c r="E1137" s="25">
        <v>243</v>
      </c>
      <c r="F1137" s="25"/>
      <c r="G1137" s="25">
        <v>29960</v>
      </c>
      <c r="H1137" s="25">
        <v>72375</v>
      </c>
      <c r="I1137" s="21">
        <f t="shared" si="98"/>
        <v>0.3860449050086356</v>
      </c>
      <c r="J1137" s="21">
        <f t="shared" si="94"/>
        <v>0.19664248704663212</v>
      </c>
      <c r="K1137" s="21">
        <f t="shared" si="97"/>
        <v>0.0033575129533678755</v>
      </c>
      <c r="M1137" s="21">
        <f t="shared" si="95"/>
        <v>0.4139550949913644</v>
      </c>
      <c r="N1137" s="25"/>
    </row>
    <row r="1138" spans="1:14" ht="12">
      <c r="A1138" s="24">
        <v>37209</v>
      </c>
      <c r="B1138" s="199"/>
      <c r="C1138" s="25">
        <v>27900</v>
      </c>
      <c r="D1138" s="25">
        <v>14188</v>
      </c>
      <c r="E1138" s="25">
        <v>235</v>
      </c>
      <c r="F1138" s="25"/>
      <c r="G1138" s="25">
        <v>29891</v>
      </c>
      <c r="H1138" s="25">
        <v>72214</v>
      </c>
      <c r="I1138" s="21">
        <f t="shared" si="98"/>
        <v>0.3863516769601462</v>
      </c>
      <c r="J1138" s="21">
        <f t="shared" si="94"/>
        <v>0.1964715983050378</v>
      </c>
      <c r="K1138" s="21">
        <f t="shared" si="97"/>
        <v>0.0032542166338937048</v>
      </c>
      <c r="M1138" s="21">
        <f t="shared" si="95"/>
        <v>0.41392250810092224</v>
      </c>
      <c r="N1138" s="25"/>
    </row>
    <row r="1139" spans="1:14" ht="12">
      <c r="A1139" s="24">
        <v>37203</v>
      </c>
      <c r="B1139" s="199"/>
      <c r="C1139" s="25">
        <v>27869</v>
      </c>
      <c r="D1139" s="25">
        <v>14154</v>
      </c>
      <c r="E1139" s="25">
        <v>226</v>
      </c>
      <c r="F1139" s="25"/>
      <c r="G1139" s="25">
        <v>29798</v>
      </c>
      <c r="H1139" s="25">
        <v>72047</v>
      </c>
      <c r="I1139" s="21">
        <f t="shared" si="98"/>
        <v>0.3868169389426347</v>
      </c>
      <c r="J1139" s="21">
        <f t="shared" si="94"/>
        <v>0.19645509181506515</v>
      </c>
      <c r="K1139" s="21">
        <f t="shared" si="97"/>
        <v>0.003136841228642414</v>
      </c>
      <c r="M1139" s="21">
        <f t="shared" si="95"/>
        <v>0.41359112801365777</v>
      </c>
      <c r="N1139" s="25"/>
    </row>
    <row r="1140" spans="1:14" ht="12">
      <c r="A1140" s="24">
        <v>37190</v>
      </c>
      <c r="B1140" s="199"/>
      <c r="C1140" s="25">
        <v>27855</v>
      </c>
      <c r="D1140" s="25">
        <v>14137</v>
      </c>
      <c r="E1140" s="25">
        <v>216</v>
      </c>
      <c r="F1140" s="25"/>
      <c r="G1140" s="25">
        <v>29761</v>
      </c>
      <c r="H1140" s="25">
        <v>71969</v>
      </c>
      <c r="I1140" s="21">
        <f t="shared" si="98"/>
        <v>0.3870416429295947</v>
      </c>
      <c r="J1140" s="21">
        <f aca="true" t="shared" si="99" ref="J1140:J1203">D1140/H1140</f>
        <v>0.19643179702371855</v>
      </c>
      <c r="K1140" s="21">
        <f t="shared" si="97"/>
        <v>0.003001292223040476</v>
      </c>
      <c r="M1140" s="21">
        <f t="shared" si="95"/>
        <v>0.4135252678236463</v>
      </c>
      <c r="N1140" s="25"/>
    </row>
    <row r="1141" spans="1:14" ht="12">
      <c r="A1141" s="24">
        <v>37189</v>
      </c>
      <c r="B1141" s="199"/>
      <c r="C1141" s="25">
        <v>27772</v>
      </c>
      <c r="D1141" s="25">
        <v>14070</v>
      </c>
      <c r="E1141" s="25">
        <v>207</v>
      </c>
      <c r="F1141" s="25"/>
      <c r="G1141" s="25">
        <v>29562</v>
      </c>
      <c r="H1141" s="25">
        <v>71611</v>
      </c>
      <c r="I1141" s="21">
        <f t="shared" si="98"/>
        <v>0.3878175140690676</v>
      </c>
      <c r="J1141" s="21">
        <f t="shared" si="99"/>
        <v>0.1964781946907598</v>
      </c>
      <c r="K1141" s="21">
        <f t="shared" si="97"/>
        <v>0.0028906173632542486</v>
      </c>
      <c r="M1141" s="21">
        <f t="shared" si="95"/>
        <v>0.41281367387691836</v>
      </c>
      <c r="N1141" s="25"/>
    </row>
    <row r="1142" spans="1:14" ht="12">
      <c r="A1142" s="24">
        <v>37187</v>
      </c>
      <c r="B1142" s="199"/>
      <c r="C1142" s="25">
        <v>27746</v>
      </c>
      <c r="D1142" s="25">
        <v>14039</v>
      </c>
      <c r="E1142" s="25">
        <v>205</v>
      </c>
      <c r="F1142" s="25"/>
      <c r="G1142" s="25">
        <v>29492</v>
      </c>
      <c r="H1142" s="25">
        <v>71482</v>
      </c>
      <c r="I1142" s="21">
        <f t="shared" si="98"/>
        <v>0.388153661061526</v>
      </c>
      <c r="J1142" s="21">
        <f t="shared" si="99"/>
        <v>0.1963990934780784</v>
      </c>
      <c r="K1142" s="21">
        <f t="shared" si="97"/>
        <v>0.002867854844576257</v>
      </c>
      <c r="M1142" s="21">
        <f t="shared" si="95"/>
        <v>0.4125793906158194</v>
      </c>
      <c r="N1142" s="25"/>
    </row>
    <row r="1143" spans="1:14" ht="12">
      <c r="A1143" s="24">
        <v>37183</v>
      </c>
      <c r="B1143" s="199"/>
      <c r="C1143" s="25">
        <v>27678</v>
      </c>
      <c r="D1143" s="25">
        <v>13975</v>
      </c>
      <c r="E1143" s="25">
        <v>203</v>
      </c>
      <c r="F1143" s="25"/>
      <c r="G1143" s="25">
        <v>29337</v>
      </c>
      <c r="H1143" s="25">
        <v>71193</v>
      </c>
      <c r="I1143" s="21">
        <f t="shared" si="98"/>
        <v>0.3887741772365261</v>
      </c>
      <c r="J1143" s="21">
        <f t="shared" si="99"/>
        <v>0.19629738878822356</v>
      </c>
      <c r="K1143" s="21">
        <f t="shared" si="97"/>
        <v>0.002851403930161673</v>
      </c>
      <c r="M1143" s="21">
        <f t="shared" si="95"/>
        <v>0.4120770300450887</v>
      </c>
      <c r="N1143" s="25"/>
    </row>
    <row r="1144" spans="1:14" ht="12">
      <c r="A1144" s="24">
        <v>37180</v>
      </c>
      <c r="B1144" s="199"/>
      <c r="C1144" s="25">
        <v>27658</v>
      </c>
      <c r="D1144" s="25">
        <v>13964</v>
      </c>
      <c r="E1144" s="25">
        <v>203</v>
      </c>
      <c r="F1144" s="25"/>
      <c r="G1144" s="25">
        <v>29281</v>
      </c>
      <c r="H1144" s="25">
        <v>71106</v>
      </c>
      <c r="I1144" s="21">
        <f t="shared" si="98"/>
        <v>0.38896858211683966</v>
      </c>
      <c r="J1144" s="21">
        <f t="shared" si="99"/>
        <v>0.1963828650184232</v>
      </c>
      <c r="K1144" s="21">
        <f t="shared" si="97"/>
        <v>0.0028548926954124827</v>
      </c>
      <c r="M1144" s="21">
        <f t="shared" si="95"/>
        <v>0.41179366016932467</v>
      </c>
      <c r="N1144" s="25"/>
    </row>
    <row r="1145" spans="1:14" ht="12">
      <c r="A1145" s="24">
        <v>37179</v>
      </c>
      <c r="B1145" s="199"/>
      <c r="C1145" s="25">
        <v>27598</v>
      </c>
      <c r="D1145" s="25">
        <v>13890</v>
      </c>
      <c r="E1145" s="25">
        <v>202</v>
      </c>
      <c r="F1145" s="25"/>
      <c r="G1145" s="25">
        <v>29088</v>
      </c>
      <c r="H1145" s="25">
        <v>70778</v>
      </c>
      <c r="I1145" s="21">
        <f t="shared" si="98"/>
        <v>0.38992342253242535</v>
      </c>
      <c r="J1145" s="21">
        <f t="shared" si="99"/>
        <v>0.1962474215151601</v>
      </c>
      <c r="K1145" s="21">
        <f t="shared" si="97"/>
        <v>0.0028539941789821697</v>
      </c>
      <c r="M1145" s="21">
        <f t="shared" si="95"/>
        <v>0.4109751617734324</v>
      </c>
      <c r="N1145" s="25"/>
    </row>
    <row r="1146" spans="1:14" ht="12">
      <c r="A1146" s="24">
        <v>37174</v>
      </c>
      <c r="B1146" s="199"/>
      <c r="C1146" s="25">
        <v>27558</v>
      </c>
      <c r="D1146" s="25">
        <v>13857</v>
      </c>
      <c r="E1146" s="25">
        <v>189</v>
      </c>
      <c r="F1146" s="25"/>
      <c r="G1146" s="25">
        <v>28991</v>
      </c>
      <c r="H1146" s="25">
        <v>70595</v>
      </c>
      <c r="I1146" s="21">
        <f t="shared" si="98"/>
        <v>0.3903675897726468</v>
      </c>
      <c r="J1146" s="21">
        <f t="shared" si="99"/>
        <v>0.19628868900063745</v>
      </c>
      <c r="K1146" s="21">
        <f t="shared" si="97"/>
        <v>0.002677243430837878</v>
      </c>
      <c r="M1146" s="21">
        <f aca="true" t="shared" si="100" ref="M1146:M1209">G1146/H1146</f>
        <v>0.4106664777958779</v>
      </c>
      <c r="N1146" s="25"/>
    </row>
    <row r="1147" spans="1:14" ht="12">
      <c r="A1147" s="24">
        <v>37163</v>
      </c>
      <c r="B1147" s="199"/>
      <c r="C1147" s="25">
        <v>27548</v>
      </c>
      <c r="D1147" s="25">
        <v>13844</v>
      </c>
      <c r="E1147" s="25">
        <v>181</v>
      </c>
      <c r="F1147" s="25"/>
      <c r="G1147" s="25">
        <v>28967</v>
      </c>
      <c r="H1147" s="25">
        <v>70540</v>
      </c>
      <c r="I1147" s="21">
        <f t="shared" si="98"/>
        <v>0.390530195633683</v>
      </c>
      <c r="J1147" s="21">
        <f t="shared" si="99"/>
        <v>0.19625744258576694</v>
      </c>
      <c r="K1147" s="21">
        <f t="shared" si="97"/>
        <v>0.0025659200453643323</v>
      </c>
      <c r="M1147" s="21">
        <f t="shared" si="100"/>
        <v>0.4106464417351857</v>
      </c>
      <c r="N1147" s="25"/>
    </row>
    <row r="1148" spans="1:14" ht="12">
      <c r="A1148" s="24">
        <v>37162</v>
      </c>
      <c r="B1148" s="199" t="s">
        <v>304</v>
      </c>
      <c r="C1148" s="25">
        <v>27542</v>
      </c>
      <c r="D1148" s="25">
        <v>13840</v>
      </c>
      <c r="E1148" s="25">
        <v>181</v>
      </c>
      <c r="F1148" s="25"/>
      <c r="G1148" s="25">
        <v>28963</v>
      </c>
      <c r="H1148" s="25">
        <v>70526</v>
      </c>
      <c r="I1148" s="21">
        <f t="shared" si="98"/>
        <v>0.3905226441312424</v>
      </c>
      <c r="J1148" s="21">
        <f t="shared" si="99"/>
        <v>0.19623968465530442</v>
      </c>
      <c r="K1148" s="21">
        <f t="shared" si="97"/>
        <v>0.002566429401922695</v>
      </c>
      <c r="M1148" s="21">
        <f t="shared" si="100"/>
        <v>0.4106712418115305</v>
      </c>
      <c r="N1148" s="25"/>
    </row>
    <row r="1149" spans="1:14" ht="12">
      <c r="A1149" s="24">
        <v>37155</v>
      </c>
      <c r="B1149" s="199"/>
      <c r="C1149" s="25">
        <v>27515</v>
      </c>
      <c r="D1149" s="25">
        <v>13839</v>
      </c>
      <c r="E1149" s="25">
        <v>168</v>
      </c>
      <c r="F1149" s="25"/>
      <c r="G1149" s="25">
        <v>28893</v>
      </c>
      <c r="H1149" s="25">
        <v>70415</v>
      </c>
      <c r="I1149" s="21">
        <f t="shared" si="98"/>
        <v>0.3907548107647518</v>
      </c>
      <c r="J1149" s="21">
        <f t="shared" si="99"/>
        <v>0.19653482922672727</v>
      </c>
      <c r="K1149" s="21">
        <f t="shared" si="97"/>
        <v>0.002385855286515657</v>
      </c>
      <c r="M1149" s="21">
        <f t="shared" si="100"/>
        <v>0.41032450472200527</v>
      </c>
      <c r="N1149" s="25"/>
    </row>
    <row r="1150" spans="1:14" ht="12">
      <c r="A1150" s="24">
        <v>37153</v>
      </c>
      <c r="B1150" s="199"/>
      <c r="C1150" s="25">
        <v>27504</v>
      </c>
      <c r="D1150" s="25">
        <v>13829</v>
      </c>
      <c r="E1150" s="25">
        <v>167</v>
      </c>
      <c r="F1150" s="25"/>
      <c r="G1150" s="25">
        <v>28878</v>
      </c>
      <c r="H1150" s="25">
        <v>70378</v>
      </c>
      <c r="I1150" s="21">
        <f t="shared" si="98"/>
        <v>0.3908039444144477</v>
      </c>
      <c r="J1150" s="21">
        <f t="shared" si="99"/>
        <v>0.19649606411094375</v>
      </c>
      <c r="K1150" s="21">
        <f t="shared" si="97"/>
        <v>0.0023729006223535765</v>
      </c>
      <c r="M1150" s="21">
        <f t="shared" si="100"/>
        <v>0.41032709085225494</v>
      </c>
      <c r="N1150" s="25"/>
    </row>
    <row r="1151" spans="1:14" ht="12">
      <c r="A1151" s="24">
        <v>37152</v>
      </c>
      <c r="B1151" s="199"/>
      <c r="C1151" s="25">
        <v>27507</v>
      </c>
      <c r="D1151" s="25">
        <v>13825</v>
      </c>
      <c r="E1151" s="25">
        <v>166</v>
      </c>
      <c r="F1151" s="25"/>
      <c r="G1151" s="25">
        <v>28875</v>
      </c>
      <c r="H1151" s="25">
        <v>70373</v>
      </c>
      <c r="I1151" s="21">
        <f t="shared" si="98"/>
        <v>0.39087434101146745</v>
      </c>
      <c r="J1151" s="21">
        <f t="shared" si="99"/>
        <v>0.1964531851704489</v>
      </c>
      <c r="K1151" s="21">
        <f t="shared" si="97"/>
        <v>0.002358859221576457</v>
      </c>
      <c r="M1151" s="21">
        <f t="shared" si="100"/>
        <v>0.41031361459650717</v>
      </c>
      <c r="N1151" s="25"/>
    </row>
    <row r="1152" spans="1:14" ht="12">
      <c r="A1152" s="24">
        <v>37147</v>
      </c>
      <c r="B1152" s="199"/>
      <c r="C1152" s="25">
        <v>27507</v>
      </c>
      <c r="D1152" s="25">
        <v>13824</v>
      </c>
      <c r="E1152" s="25">
        <v>163</v>
      </c>
      <c r="F1152" s="25"/>
      <c r="G1152" s="25">
        <v>28866</v>
      </c>
      <c r="H1152" s="25">
        <v>70360</v>
      </c>
      <c r="I1152" s="21">
        <f t="shared" si="98"/>
        <v>0.39094656054576465</v>
      </c>
      <c r="J1152" s="21">
        <f t="shared" si="99"/>
        <v>0.19647527003979534</v>
      </c>
      <c r="K1152" s="21">
        <f t="shared" si="97"/>
        <v>0.0023166571915861287</v>
      </c>
      <c r="M1152" s="21">
        <f t="shared" si="100"/>
        <v>0.4102615122228539</v>
      </c>
      <c r="N1152" s="25"/>
    </row>
    <row r="1153" spans="1:14" ht="12">
      <c r="A1153" s="24">
        <v>37135</v>
      </c>
      <c r="B1153" s="199"/>
      <c r="C1153" s="25">
        <v>27449</v>
      </c>
      <c r="D1153" s="25">
        <v>13792</v>
      </c>
      <c r="E1153" s="25">
        <v>158</v>
      </c>
      <c r="F1153" s="25"/>
      <c r="G1153" s="25">
        <v>28769</v>
      </c>
      <c r="H1153" s="25">
        <v>70168</v>
      </c>
      <c r="I1153" s="21">
        <f t="shared" si="98"/>
        <v>0.39118971610990766</v>
      </c>
      <c r="J1153" s="21">
        <f t="shared" si="99"/>
        <v>0.1965568350245126</v>
      </c>
      <c r="K1153" s="21">
        <f t="shared" si="97"/>
        <v>0.002251738684300536</v>
      </c>
      <c r="M1153" s="21">
        <f t="shared" si="100"/>
        <v>0.41000171018127923</v>
      </c>
      <c r="N1153" s="25"/>
    </row>
    <row r="1154" spans="1:14" ht="12">
      <c r="A1154" s="24">
        <v>37134</v>
      </c>
      <c r="B1154" s="199" t="s">
        <v>314</v>
      </c>
      <c r="C1154" s="25">
        <v>27450</v>
      </c>
      <c r="D1154" s="25">
        <v>13790</v>
      </c>
      <c r="E1154" s="25">
        <v>157</v>
      </c>
      <c r="F1154" s="25"/>
      <c r="G1154" s="25">
        <v>28764</v>
      </c>
      <c r="H1154" s="25">
        <v>70161</v>
      </c>
      <c r="I1154" s="21">
        <f t="shared" si="98"/>
        <v>0.3912429982468893</v>
      </c>
      <c r="J1154" s="21">
        <f t="shared" si="99"/>
        <v>0.1965479397386012</v>
      </c>
      <c r="K1154" s="21">
        <f t="shared" si="97"/>
        <v>0.0022377104089166345</v>
      </c>
      <c r="M1154" s="21">
        <f t="shared" si="100"/>
        <v>0.40997135160559284</v>
      </c>
      <c r="N1154" s="25"/>
    </row>
    <row r="1155" spans="1:14" ht="12">
      <c r="A1155" s="24">
        <v>37132</v>
      </c>
      <c r="B1155" s="199"/>
      <c r="C1155" s="25">
        <v>27433</v>
      </c>
      <c r="D1155" s="25">
        <v>13789</v>
      </c>
      <c r="E1155" s="25">
        <v>153</v>
      </c>
      <c r="F1155" s="25"/>
      <c r="G1155" s="25">
        <v>28721</v>
      </c>
      <c r="H1155" s="25">
        <v>70096</v>
      </c>
      <c r="I1155" s="21">
        <f t="shared" si="98"/>
        <v>0.391363273225291</v>
      </c>
      <c r="J1155" s="21">
        <f t="shared" si="99"/>
        <v>0.196715932435517</v>
      </c>
      <c r="K1155" s="21">
        <f t="shared" si="97"/>
        <v>0.00218272083999087</v>
      </c>
      <c r="M1155" s="21">
        <f t="shared" si="100"/>
        <v>0.4097380734992011</v>
      </c>
      <c r="N1155" s="25"/>
    </row>
    <row r="1156" spans="1:14" ht="12">
      <c r="A1156" s="24">
        <v>37131</v>
      </c>
      <c r="B1156" s="199"/>
      <c r="C1156" s="25">
        <v>27432</v>
      </c>
      <c r="D1156" s="25">
        <v>13789</v>
      </c>
      <c r="E1156" s="25">
        <v>152</v>
      </c>
      <c r="F1156" s="25"/>
      <c r="G1156" s="25">
        <v>28721</v>
      </c>
      <c r="H1156" s="25">
        <v>70094</v>
      </c>
      <c r="I1156" s="21">
        <f t="shared" si="98"/>
        <v>0.39136017348132507</v>
      </c>
      <c r="J1156" s="21">
        <f t="shared" si="99"/>
        <v>0.1967215453533826</v>
      </c>
      <c r="K1156" s="21">
        <f t="shared" si="97"/>
        <v>0.002168516563471909</v>
      </c>
      <c r="M1156" s="21">
        <f t="shared" si="100"/>
        <v>0.4097497646018204</v>
      </c>
      <c r="N1156" s="25"/>
    </row>
    <row r="1157" spans="1:14" ht="12">
      <c r="A1157" s="24">
        <v>37124</v>
      </c>
      <c r="B1157" s="199"/>
      <c r="C1157" s="25">
        <v>27416</v>
      </c>
      <c r="D1157" s="25">
        <v>13778</v>
      </c>
      <c r="E1157" s="25">
        <v>145</v>
      </c>
      <c r="F1157" s="25"/>
      <c r="G1157" s="25">
        <v>28677</v>
      </c>
      <c r="H1157" s="25">
        <v>70016</v>
      </c>
      <c r="I1157" s="21">
        <f t="shared" si="98"/>
        <v>0.3915676416819013</v>
      </c>
      <c r="J1157" s="21">
        <f t="shared" si="99"/>
        <v>0.19678359232175502</v>
      </c>
      <c r="K1157" s="21">
        <f t="shared" si="97"/>
        <v>0.00207095521023766</v>
      </c>
      <c r="M1157" s="21">
        <f t="shared" si="100"/>
        <v>0.40957781078610606</v>
      </c>
      <c r="N1157" s="25"/>
    </row>
    <row r="1158" spans="1:14" ht="12">
      <c r="A1158" s="24">
        <v>37117</v>
      </c>
      <c r="B1158" s="199"/>
      <c r="C1158" s="25">
        <v>27382</v>
      </c>
      <c r="D1158" s="25">
        <v>13751</v>
      </c>
      <c r="E1158" s="25">
        <v>136</v>
      </c>
      <c r="F1158" s="25"/>
      <c r="G1158" s="25">
        <v>28610</v>
      </c>
      <c r="H1158" s="25">
        <v>69879</v>
      </c>
      <c r="I1158" s="21">
        <f t="shared" si="98"/>
        <v>0.39184876715465305</v>
      </c>
      <c r="J1158" s="21">
        <f t="shared" si="99"/>
        <v>0.19678301063266504</v>
      </c>
      <c r="K1158" s="21">
        <f t="shared" si="97"/>
        <v>0.0019462213254339644</v>
      </c>
      <c r="M1158" s="21">
        <f t="shared" si="100"/>
        <v>0.40942200088724795</v>
      </c>
      <c r="N1158" s="25"/>
    </row>
    <row r="1159" spans="1:14" ht="12">
      <c r="A1159" s="24">
        <v>37110</v>
      </c>
      <c r="B1159" s="199"/>
      <c r="C1159" s="25">
        <v>27365</v>
      </c>
      <c r="D1159" s="25">
        <v>13710</v>
      </c>
      <c r="E1159" s="25">
        <v>131</v>
      </c>
      <c r="F1159" s="25"/>
      <c r="G1159" s="25">
        <v>28548</v>
      </c>
      <c r="H1159" s="25">
        <v>69754</v>
      </c>
      <c r="I1159" s="21">
        <f t="shared" si="98"/>
        <v>0.39230725119706394</v>
      </c>
      <c r="J1159" s="21">
        <f t="shared" si="99"/>
        <v>0.1965478682226109</v>
      </c>
      <c r="K1159" s="21">
        <f t="shared" si="97"/>
        <v>0.001878028500157697</v>
      </c>
      <c r="M1159" s="21">
        <f t="shared" si="100"/>
        <v>0.40926685208016744</v>
      </c>
      <c r="N1159" s="25"/>
    </row>
    <row r="1160" spans="1:14" ht="12">
      <c r="A1160" s="24">
        <v>37103</v>
      </c>
      <c r="B1160" s="199"/>
      <c r="C1160" s="25">
        <v>27354</v>
      </c>
      <c r="D1160" s="25">
        <v>13698</v>
      </c>
      <c r="E1160" s="25">
        <v>124</v>
      </c>
      <c r="F1160" s="25"/>
      <c r="G1160" s="25">
        <v>28510</v>
      </c>
      <c r="H1160" s="25">
        <v>69686</v>
      </c>
      <c r="I1160" s="21">
        <f t="shared" si="98"/>
        <v>0.39253221594007404</v>
      </c>
      <c r="J1160" s="21">
        <f t="shared" si="99"/>
        <v>0.1965674597480125</v>
      </c>
      <c r="K1160" s="21">
        <f t="shared" si="97"/>
        <v>0.0017794104985219413</v>
      </c>
      <c r="M1160" s="21">
        <f t="shared" si="100"/>
        <v>0.4091209138133915</v>
      </c>
      <c r="N1160" s="25"/>
    </row>
    <row r="1161" spans="1:14" ht="12">
      <c r="A1161" s="24">
        <v>37096</v>
      </c>
      <c r="B1161" s="199"/>
      <c r="C1161" s="25">
        <v>27341</v>
      </c>
      <c r="D1161" s="25">
        <v>13699</v>
      </c>
      <c r="E1161" s="25">
        <v>122</v>
      </c>
      <c r="F1161" s="25"/>
      <c r="G1161" s="25">
        <v>28464</v>
      </c>
      <c r="H1161" s="25">
        <v>69626</v>
      </c>
      <c r="I1161" s="21">
        <f t="shared" si="98"/>
        <v>0.3926837675580961</v>
      </c>
      <c r="J1161" s="21">
        <f t="shared" si="99"/>
        <v>0.19675121362709333</v>
      </c>
      <c r="K1161" s="21">
        <f aca="true" t="shared" si="101" ref="K1161:K1184">E1161/H1161</f>
        <v>0.0017522189986499297</v>
      </c>
      <c r="M1161" s="21">
        <f t="shared" si="100"/>
        <v>0.40881279981616064</v>
      </c>
      <c r="N1161" s="25"/>
    </row>
    <row r="1162" spans="1:14" ht="12">
      <c r="A1162" s="24">
        <v>37089</v>
      </c>
      <c r="B1162" s="199"/>
      <c r="C1162" s="25">
        <v>27308</v>
      </c>
      <c r="D1162" s="25">
        <v>13691</v>
      </c>
      <c r="E1162" s="25">
        <v>121</v>
      </c>
      <c r="F1162" s="25"/>
      <c r="G1162" s="25">
        <v>28434</v>
      </c>
      <c r="H1162" s="25">
        <v>69554</v>
      </c>
      <c r="I1162" s="21">
        <f t="shared" si="98"/>
        <v>0.3926158092992495</v>
      </c>
      <c r="J1162" s="21">
        <f t="shared" si="99"/>
        <v>0.19683986542830031</v>
      </c>
      <c r="K1162" s="21">
        <f t="shared" si="101"/>
        <v>0.0017396555194525117</v>
      </c>
      <c r="M1162" s="21">
        <f t="shared" si="100"/>
        <v>0.4088046697529977</v>
      </c>
      <c r="N1162" s="25"/>
    </row>
    <row r="1163" spans="1:14" ht="12">
      <c r="A1163" s="24">
        <v>37083</v>
      </c>
      <c r="B1163" s="199"/>
      <c r="C1163" s="25">
        <v>27298</v>
      </c>
      <c r="D1163" s="25">
        <v>13672</v>
      </c>
      <c r="E1163" s="25">
        <v>118</v>
      </c>
      <c r="F1163" s="25"/>
      <c r="G1163" s="25">
        <v>28386</v>
      </c>
      <c r="H1163" s="25">
        <v>69474</v>
      </c>
      <c r="I1163" s="21">
        <f t="shared" si="98"/>
        <v>0.39292397155770503</v>
      </c>
      <c r="J1163" s="21">
        <f t="shared" si="99"/>
        <v>0.19679304488009902</v>
      </c>
      <c r="K1163" s="21">
        <f t="shared" si="101"/>
        <v>0.001698477128134266</v>
      </c>
      <c r="M1163" s="21">
        <f t="shared" si="100"/>
        <v>0.4085845064340617</v>
      </c>
      <c r="N1163" s="25"/>
    </row>
    <row r="1164" spans="1:14" ht="12">
      <c r="A1164" s="24">
        <v>37074</v>
      </c>
      <c r="B1164" s="199"/>
      <c r="C1164" s="25">
        <v>27308</v>
      </c>
      <c r="D1164" s="25">
        <v>13677</v>
      </c>
      <c r="E1164" s="25">
        <v>108</v>
      </c>
      <c r="F1164" s="25"/>
      <c r="G1164" s="25">
        <v>28352</v>
      </c>
      <c r="H1164" s="25">
        <v>69445</v>
      </c>
      <c r="I1164" s="21">
        <f t="shared" si="98"/>
        <v>0.3932320541435669</v>
      </c>
      <c r="J1164" s="21">
        <f t="shared" si="99"/>
        <v>0.1969472244222046</v>
      </c>
      <c r="K1164" s="21">
        <f t="shared" si="101"/>
        <v>0.001555187558499532</v>
      </c>
      <c r="M1164" s="21">
        <f t="shared" si="100"/>
        <v>0.408265533875729</v>
      </c>
      <c r="N1164" s="25"/>
    </row>
    <row r="1165" spans="1:14" ht="12">
      <c r="A1165" s="24">
        <v>37068</v>
      </c>
      <c r="B1165" s="199"/>
      <c r="C1165" s="25">
        <v>27289</v>
      </c>
      <c r="D1165" s="25">
        <v>13656</v>
      </c>
      <c r="E1165" s="25">
        <v>104</v>
      </c>
      <c r="F1165" s="25"/>
      <c r="G1165" s="25">
        <v>28293</v>
      </c>
      <c r="H1165" s="25">
        <v>69342</v>
      </c>
      <c r="I1165" s="21">
        <f t="shared" si="98"/>
        <v>0.3935421533846731</v>
      </c>
      <c r="J1165" s="21">
        <f t="shared" si="99"/>
        <v>0.19693692134637017</v>
      </c>
      <c r="K1165" s="21">
        <f t="shared" si="101"/>
        <v>0.0014998125234345708</v>
      </c>
      <c r="M1165" s="21">
        <f t="shared" si="100"/>
        <v>0.4080211127455222</v>
      </c>
      <c r="N1165" s="25"/>
    </row>
    <row r="1166" spans="1:14" ht="12">
      <c r="A1166" s="24">
        <v>37061</v>
      </c>
      <c r="B1166" s="199"/>
      <c r="C1166" s="25">
        <v>27261</v>
      </c>
      <c r="D1166" s="25">
        <v>13639</v>
      </c>
      <c r="E1166" s="25">
        <v>101</v>
      </c>
      <c r="F1166" s="25"/>
      <c r="G1166" s="25">
        <v>28244</v>
      </c>
      <c r="H1166" s="25">
        <v>69245</v>
      </c>
      <c r="I1166" s="21">
        <f t="shared" si="98"/>
        <v>0.3936890750234674</v>
      </c>
      <c r="J1166" s="21">
        <f t="shared" si="99"/>
        <v>0.19696729005704383</v>
      </c>
      <c r="K1166" s="21">
        <f t="shared" si="101"/>
        <v>0.0014585890678027295</v>
      </c>
      <c r="M1166" s="21">
        <f t="shared" si="100"/>
        <v>0.40788504585168606</v>
      </c>
      <c r="N1166" s="25"/>
    </row>
    <row r="1167" spans="1:14" ht="12">
      <c r="A1167" s="24">
        <v>37054</v>
      </c>
      <c r="B1167" s="199"/>
      <c r="C1167" s="25">
        <v>27247</v>
      </c>
      <c r="D1167" s="25">
        <v>13626</v>
      </c>
      <c r="E1167" s="25">
        <v>97</v>
      </c>
      <c r="F1167" s="25"/>
      <c r="G1167" s="25">
        <v>28200</v>
      </c>
      <c r="H1167" s="25">
        <v>69170</v>
      </c>
      <c r="I1167" s="21">
        <f t="shared" si="98"/>
        <v>0.3939135463351164</v>
      </c>
      <c r="J1167" s="21">
        <f t="shared" si="99"/>
        <v>0.196992916004048</v>
      </c>
      <c r="K1167" s="21">
        <f t="shared" si="101"/>
        <v>0.0014023420558045396</v>
      </c>
      <c r="M1167" s="21">
        <f t="shared" si="100"/>
        <v>0.4076911956050311</v>
      </c>
      <c r="N1167" s="25"/>
    </row>
    <row r="1168" spans="1:14" ht="12">
      <c r="A1168" s="24">
        <v>37047</v>
      </c>
      <c r="B1168" s="199" t="s">
        <v>297</v>
      </c>
      <c r="C1168" s="25">
        <v>27243</v>
      </c>
      <c r="D1168" s="25">
        <v>13613</v>
      </c>
      <c r="E1168" s="25">
        <v>93</v>
      </c>
      <c r="F1168" s="25"/>
      <c r="G1168" s="25">
        <v>28171</v>
      </c>
      <c r="H1168" s="25">
        <v>69120</v>
      </c>
      <c r="I1168" s="21">
        <f t="shared" si="98"/>
        <v>0.394140625</v>
      </c>
      <c r="J1168" s="21">
        <f t="shared" si="99"/>
        <v>0.19694733796296296</v>
      </c>
      <c r="K1168" s="21">
        <f t="shared" si="101"/>
        <v>0.001345486111111111</v>
      </c>
      <c r="M1168" s="21">
        <f t="shared" si="100"/>
        <v>0.4075665509259259</v>
      </c>
      <c r="N1168" s="25"/>
    </row>
    <row r="1169" spans="1:14" ht="12">
      <c r="A1169" s="24">
        <v>37040</v>
      </c>
      <c r="B1169" s="199" t="s">
        <v>315</v>
      </c>
      <c r="C1169" s="25">
        <v>27285</v>
      </c>
      <c r="D1169" s="25">
        <v>13628</v>
      </c>
      <c r="E1169" s="25">
        <v>90</v>
      </c>
      <c r="F1169" s="25"/>
      <c r="G1169" s="25">
        <v>28200</v>
      </c>
      <c r="H1169" s="25">
        <v>69203</v>
      </c>
      <c r="I1169" s="21">
        <f t="shared" si="98"/>
        <v>0.39427481467566433</v>
      </c>
      <c r="J1169" s="21">
        <f t="shared" si="99"/>
        <v>0.19692787884918284</v>
      </c>
      <c r="K1169" s="21">
        <f t="shared" si="101"/>
        <v>0.0013005216536855339</v>
      </c>
      <c r="M1169" s="21">
        <f t="shared" si="100"/>
        <v>0.4074967848214673</v>
      </c>
      <c r="N1169" s="25"/>
    </row>
    <row r="1170" spans="1:14" ht="12">
      <c r="A1170" s="24">
        <v>37033</v>
      </c>
      <c r="B1170" s="199"/>
      <c r="C1170" s="25">
        <v>27274</v>
      </c>
      <c r="D1170" s="25">
        <v>13620</v>
      </c>
      <c r="E1170" s="25">
        <v>88</v>
      </c>
      <c r="F1170" s="25"/>
      <c r="G1170" s="25">
        <v>28149</v>
      </c>
      <c r="H1170" s="25">
        <v>69131</v>
      </c>
      <c r="I1170" s="21">
        <f t="shared" si="98"/>
        <v>0.3945263340614196</v>
      </c>
      <c r="J1170" s="21">
        <f t="shared" si="99"/>
        <v>0.1970172570916087</v>
      </c>
      <c r="K1170" s="21">
        <f t="shared" si="101"/>
        <v>0.0012729455671117154</v>
      </c>
      <c r="M1170" s="21">
        <f t="shared" si="100"/>
        <v>0.40718346327986</v>
      </c>
      <c r="N1170" s="25"/>
    </row>
    <row r="1171" spans="1:14" ht="12">
      <c r="A1171" s="24">
        <v>37026</v>
      </c>
      <c r="B1171" s="199"/>
      <c r="C1171" s="25">
        <v>27264</v>
      </c>
      <c r="D1171" s="25">
        <v>13614</v>
      </c>
      <c r="E1171" s="25">
        <v>88</v>
      </c>
      <c r="F1171" s="25"/>
      <c r="G1171" s="25">
        <v>28124</v>
      </c>
      <c r="H1171" s="25">
        <v>69090</v>
      </c>
      <c r="I1171" s="21">
        <f t="shared" si="98"/>
        <v>0.3946157186278767</v>
      </c>
      <c r="J1171" s="21">
        <f t="shared" si="99"/>
        <v>0.1970473295701259</v>
      </c>
      <c r="K1171" s="21">
        <f t="shared" si="101"/>
        <v>0.001273700969749602</v>
      </c>
      <c r="M1171" s="21">
        <f t="shared" si="100"/>
        <v>0.4070632508322478</v>
      </c>
      <c r="N1171" s="25"/>
    </row>
    <row r="1172" spans="1:14" ht="12">
      <c r="A1172" s="24">
        <v>37019</v>
      </c>
      <c r="B1172" s="199"/>
      <c r="C1172" s="25">
        <v>27257</v>
      </c>
      <c r="D1172" s="25">
        <v>13605</v>
      </c>
      <c r="E1172" s="25">
        <v>84</v>
      </c>
      <c r="F1172" s="25"/>
      <c r="G1172" s="25">
        <v>28090</v>
      </c>
      <c r="H1172" s="25">
        <v>69036</v>
      </c>
      <c r="I1172" s="21">
        <f t="shared" si="98"/>
        <v>0.3948229909032968</v>
      </c>
      <c r="J1172" s="21">
        <f t="shared" si="99"/>
        <v>0.19707109334260386</v>
      </c>
      <c r="K1172" s="21">
        <f t="shared" si="101"/>
        <v>0.00121675647488267</v>
      </c>
      <c r="M1172" s="21">
        <f t="shared" si="100"/>
        <v>0.40688915927921665</v>
      </c>
      <c r="N1172" s="25"/>
    </row>
    <row r="1173" spans="1:14" ht="12">
      <c r="A1173" s="24">
        <v>37012</v>
      </c>
      <c r="B1173" s="258" t="s">
        <v>257</v>
      </c>
      <c r="C1173" s="25">
        <v>27235</v>
      </c>
      <c r="D1173" s="25">
        <v>13598</v>
      </c>
      <c r="E1173" s="25">
        <v>72</v>
      </c>
      <c r="F1173" s="25"/>
      <c r="G1173" s="25">
        <v>28048</v>
      </c>
      <c r="H1173" s="25">
        <v>68953</v>
      </c>
      <c r="I1173" s="21">
        <f t="shared" si="98"/>
        <v>0.39497918872275317</v>
      </c>
      <c r="J1173" s="21">
        <f t="shared" si="99"/>
        <v>0.19720679303293548</v>
      </c>
      <c r="K1173" s="21">
        <f t="shared" si="101"/>
        <v>0.0010441895203979522</v>
      </c>
      <c r="M1173" s="21">
        <f t="shared" si="100"/>
        <v>0.4067698287239134</v>
      </c>
      <c r="N1173" s="25"/>
    </row>
    <row r="1174" spans="1:14" ht="12">
      <c r="A1174" s="24">
        <v>37005</v>
      </c>
      <c r="B1174" s="199"/>
      <c r="C1174" s="25">
        <v>28264</v>
      </c>
      <c r="D1174" s="25">
        <v>14169</v>
      </c>
      <c r="E1174" s="25">
        <v>72</v>
      </c>
      <c r="F1174" s="25"/>
      <c r="G1174" s="25">
        <v>29579</v>
      </c>
      <c r="H1174" s="25">
        <v>72084</v>
      </c>
      <c r="I1174" s="21">
        <f t="shared" si="98"/>
        <v>0.39209810776316517</v>
      </c>
      <c r="J1174" s="21">
        <f t="shared" si="99"/>
        <v>0.19656234393207925</v>
      </c>
      <c r="K1174" s="21">
        <f t="shared" si="101"/>
        <v>0.000998834692858332</v>
      </c>
      <c r="M1174" s="21">
        <f t="shared" si="100"/>
        <v>0.4103407136118972</v>
      </c>
      <c r="N1174" s="25"/>
    </row>
    <row r="1175" spans="1:14" ht="12">
      <c r="A1175" s="24">
        <v>37004</v>
      </c>
      <c r="B1175" s="199"/>
      <c r="C1175" s="25">
        <v>28264</v>
      </c>
      <c r="D1175" s="25">
        <v>14165</v>
      </c>
      <c r="E1175" s="25">
        <v>59</v>
      </c>
      <c r="F1175" s="25"/>
      <c r="G1175" s="25">
        <v>29584</v>
      </c>
      <c r="H1175" s="25">
        <v>72072</v>
      </c>
      <c r="I1175" s="21">
        <f t="shared" si="98"/>
        <v>0.3921633921633922</v>
      </c>
      <c r="J1175" s="21">
        <f t="shared" si="99"/>
        <v>0.19653957153957155</v>
      </c>
      <c r="K1175" s="21">
        <f t="shared" si="101"/>
        <v>0.0008186258186258186</v>
      </c>
      <c r="M1175" s="21">
        <f t="shared" si="100"/>
        <v>0.4104784104784105</v>
      </c>
      <c r="N1175" s="25"/>
    </row>
    <row r="1176" spans="1:14" ht="12">
      <c r="A1176" s="24">
        <v>36998</v>
      </c>
      <c r="B1176" s="199"/>
      <c r="C1176" s="25">
        <v>28295</v>
      </c>
      <c r="D1176" s="25">
        <v>14179</v>
      </c>
      <c r="E1176" s="25">
        <v>47</v>
      </c>
      <c r="F1176" s="25"/>
      <c r="G1176" s="25">
        <v>29610</v>
      </c>
      <c r="H1176" s="25">
        <v>72131</v>
      </c>
      <c r="I1176" s="21">
        <f t="shared" si="98"/>
        <v>0.3922723932844408</v>
      </c>
      <c r="J1176" s="21">
        <f t="shared" si="99"/>
        <v>0.19657290208093608</v>
      </c>
      <c r="K1176" s="21">
        <f t="shared" si="101"/>
        <v>0.000651592241893222</v>
      </c>
      <c r="M1176" s="21">
        <f t="shared" si="100"/>
        <v>0.4105031123927299</v>
      </c>
      <c r="N1176" s="25"/>
    </row>
    <row r="1177" spans="1:14" ht="12">
      <c r="A1177" s="24">
        <v>36990</v>
      </c>
      <c r="B1177" s="199"/>
      <c r="C1177" s="25">
        <v>28288</v>
      </c>
      <c r="D1177" s="25">
        <v>14163</v>
      </c>
      <c r="E1177" s="25">
        <v>38</v>
      </c>
      <c r="F1177" s="25"/>
      <c r="G1177" s="25">
        <v>29585</v>
      </c>
      <c r="H1177" s="25">
        <v>72074</v>
      </c>
      <c r="I1177" s="21">
        <f t="shared" si="98"/>
        <v>0.3924855010128479</v>
      </c>
      <c r="J1177" s="21">
        <f t="shared" si="99"/>
        <v>0.19650636845464384</v>
      </c>
      <c r="K1177" s="21">
        <f t="shared" si="101"/>
        <v>0.0005272358964397702</v>
      </c>
      <c r="M1177" s="21">
        <f t="shared" si="100"/>
        <v>0.41048089463606846</v>
      </c>
      <c r="N1177" s="25"/>
    </row>
    <row r="1178" spans="1:14" ht="12">
      <c r="A1178" s="24">
        <v>36984</v>
      </c>
      <c r="B1178" s="199"/>
      <c r="C1178" s="25">
        <v>28280</v>
      </c>
      <c r="D1178" s="25">
        <v>14151</v>
      </c>
      <c r="E1178" s="25">
        <v>33</v>
      </c>
      <c r="F1178" s="25"/>
      <c r="G1178" s="25">
        <v>29568</v>
      </c>
      <c r="H1178" s="25">
        <v>72032</v>
      </c>
      <c r="I1178" s="21">
        <f t="shared" si="98"/>
        <v>0.39260328742780987</v>
      </c>
      <c r="J1178" s="21">
        <f t="shared" si="99"/>
        <v>0.19645435362061306</v>
      </c>
      <c r="K1178" s="21">
        <f t="shared" si="101"/>
        <v>0.00045812972012438915</v>
      </c>
      <c r="M1178" s="21">
        <f t="shared" si="100"/>
        <v>0.41048422923145267</v>
      </c>
      <c r="N1178" s="25"/>
    </row>
    <row r="1179" spans="1:14" ht="12">
      <c r="A1179" s="24">
        <v>36976</v>
      </c>
      <c r="B1179" s="199" t="s">
        <v>56</v>
      </c>
      <c r="C1179" s="25">
        <v>28280</v>
      </c>
      <c r="D1179" s="25">
        <v>14148</v>
      </c>
      <c r="E1179" s="25">
        <v>27</v>
      </c>
      <c r="F1179" s="25"/>
      <c r="G1179" s="25">
        <v>29546</v>
      </c>
      <c r="H1179" s="25">
        <v>72001</v>
      </c>
      <c r="I1179" s="21">
        <f t="shared" si="98"/>
        <v>0.3927723226066305</v>
      </c>
      <c r="J1179" s="21">
        <f t="shared" si="99"/>
        <v>0.1964972708712379</v>
      </c>
      <c r="K1179" s="21">
        <f t="shared" si="101"/>
        <v>0.00037499479173900364</v>
      </c>
      <c r="M1179" s="21">
        <f t="shared" si="100"/>
        <v>0.41035541173039264</v>
      </c>
      <c r="N1179" s="25"/>
    </row>
    <row r="1180" spans="1:14" ht="12">
      <c r="A1180" s="24">
        <v>36972</v>
      </c>
      <c r="B1180" s="199"/>
      <c r="C1180" s="25">
        <v>29088</v>
      </c>
      <c r="D1180" s="25">
        <v>14571</v>
      </c>
      <c r="E1180" s="25">
        <v>27</v>
      </c>
      <c r="F1180" s="25"/>
      <c r="G1180" s="25">
        <v>30598</v>
      </c>
      <c r="H1180" s="25">
        <v>74284</v>
      </c>
      <c r="I1180" s="21">
        <f t="shared" si="98"/>
        <v>0.3915782671907813</v>
      </c>
      <c r="J1180" s="21">
        <f t="shared" si="99"/>
        <v>0.19615260352161973</v>
      </c>
      <c r="K1180" s="21">
        <f t="shared" si="101"/>
        <v>0.0003634699262290668</v>
      </c>
      <c r="M1180" s="21">
        <f t="shared" si="100"/>
        <v>0.41190565936136986</v>
      </c>
      <c r="N1180" s="25"/>
    </row>
    <row r="1181" spans="1:14" ht="12">
      <c r="A1181" s="24">
        <v>36969</v>
      </c>
      <c r="B1181" s="199"/>
      <c r="C1181" s="25">
        <v>29100</v>
      </c>
      <c r="D1181" s="25">
        <v>14577</v>
      </c>
      <c r="E1181" s="25">
        <v>26</v>
      </c>
      <c r="F1181" s="25"/>
      <c r="G1181" s="25">
        <v>30614</v>
      </c>
      <c r="H1181" s="25">
        <v>74317</v>
      </c>
      <c r="I1181" s="21">
        <f t="shared" si="98"/>
        <v>0.39156585976290753</v>
      </c>
      <c r="J1181" s="21">
        <f t="shared" si="99"/>
        <v>0.19614623841113069</v>
      </c>
      <c r="K1181" s="21">
        <f t="shared" si="101"/>
        <v>0.0003498526582074088</v>
      </c>
      <c r="M1181" s="21">
        <f t="shared" si="100"/>
        <v>0.41193804916775434</v>
      </c>
      <c r="N1181" s="25"/>
    </row>
    <row r="1182" spans="1:14" ht="12">
      <c r="A1182" s="24">
        <v>36962</v>
      </c>
      <c r="B1182" s="199"/>
      <c r="C1182" s="25">
        <v>29085</v>
      </c>
      <c r="D1182" s="25">
        <v>14556</v>
      </c>
      <c r="E1182" s="25">
        <v>24</v>
      </c>
      <c r="F1182" s="25"/>
      <c r="G1182" s="25">
        <v>30550</v>
      </c>
      <c r="H1182" s="25">
        <v>74215</v>
      </c>
      <c r="I1182" s="21">
        <f t="shared" si="98"/>
        <v>0.3919019066226504</v>
      </c>
      <c r="J1182" s="21">
        <f t="shared" si="99"/>
        <v>0.19613285723910262</v>
      </c>
      <c r="K1182" s="21">
        <f t="shared" si="101"/>
        <v>0.00032338476049316174</v>
      </c>
      <c r="M1182" s="21">
        <f t="shared" si="100"/>
        <v>0.41164185137775383</v>
      </c>
      <c r="N1182" s="25"/>
    </row>
    <row r="1183" spans="1:14" ht="12">
      <c r="A1183" s="24">
        <v>36955</v>
      </c>
      <c r="B1183" s="199"/>
      <c r="C1183" s="25">
        <v>29075</v>
      </c>
      <c r="D1183" s="25">
        <v>14551</v>
      </c>
      <c r="E1183" s="25">
        <v>24</v>
      </c>
      <c r="F1183" s="25"/>
      <c r="G1183" s="25">
        <v>30538</v>
      </c>
      <c r="H1183" s="25">
        <v>74188</v>
      </c>
      <c r="I1183" s="21">
        <f t="shared" si="98"/>
        <v>0.3919097428155497</v>
      </c>
      <c r="J1183" s="21">
        <f t="shared" si="99"/>
        <v>0.196136841537715</v>
      </c>
      <c r="K1183" s="21">
        <f t="shared" si="101"/>
        <v>0.00032350245322693697</v>
      </c>
      <c r="M1183" s="21">
        <f t="shared" si="100"/>
        <v>0.4116299131935084</v>
      </c>
      <c r="N1183" s="25"/>
    </row>
    <row r="1184" spans="1:14" ht="12">
      <c r="A1184" s="24">
        <v>36948</v>
      </c>
      <c r="B1184" s="199"/>
      <c r="C1184" s="25">
        <v>29142</v>
      </c>
      <c r="D1184" s="25">
        <v>14583</v>
      </c>
      <c r="E1184" s="25">
        <v>17</v>
      </c>
      <c r="F1184" s="25"/>
      <c r="G1184" s="25">
        <v>30624</v>
      </c>
      <c r="H1184" s="25">
        <v>74366</v>
      </c>
      <c r="I1184" s="21">
        <f t="shared" si="98"/>
        <v>0.39187262996530675</v>
      </c>
      <c r="J1184" s="21">
        <f t="shared" si="99"/>
        <v>0.19609767904687625</v>
      </c>
      <c r="K1184" s="21">
        <f t="shared" si="101"/>
        <v>0.0002285990909824382</v>
      </c>
      <c r="M1184" s="21">
        <f t="shared" si="100"/>
        <v>0.41180109189683456</v>
      </c>
      <c r="N1184" s="25"/>
    </row>
    <row r="1185" spans="1:14" ht="12">
      <c r="A1185" s="24">
        <v>36943</v>
      </c>
      <c r="B1185" s="199" t="s">
        <v>209</v>
      </c>
      <c r="C1185" s="25">
        <v>29135</v>
      </c>
      <c r="D1185" s="25">
        <v>14579</v>
      </c>
      <c r="E1185" s="25">
        <v>0</v>
      </c>
      <c r="F1185" s="25"/>
      <c r="G1185" s="25">
        <v>30602</v>
      </c>
      <c r="H1185" s="25">
        <v>74316</v>
      </c>
      <c r="I1185" s="21">
        <f t="shared" si="98"/>
        <v>0.3920420905323214</v>
      </c>
      <c r="J1185" s="21">
        <f t="shared" si="99"/>
        <v>0.19617578987028364</v>
      </c>
      <c r="K1185" s="21">
        <v>0</v>
      </c>
      <c r="M1185" s="21">
        <f t="shared" si="100"/>
        <v>0.4117821195973949</v>
      </c>
      <c r="N1185" s="25"/>
    </row>
    <row r="1186" spans="1:14" ht="12">
      <c r="A1186" s="24">
        <v>36936</v>
      </c>
      <c r="B1186" s="199"/>
      <c r="C1186" s="25">
        <v>29149</v>
      </c>
      <c r="D1186" s="25">
        <v>14588</v>
      </c>
      <c r="E1186" s="25"/>
      <c r="F1186" s="25"/>
      <c r="G1186" s="25">
        <v>30583</v>
      </c>
      <c r="H1186" s="25">
        <v>74320</v>
      </c>
      <c r="I1186" s="21">
        <f t="shared" si="98"/>
        <v>0.3922093649085038</v>
      </c>
      <c r="J1186" s="21">
        <f t="shared" si="99"/>
        <v>0.19628632938643703</v>
      </c>
      <c r="M1186" s="21">
        <f t="shared" si="100"/>
        <v>0.4115043057050592</v>
      </c>
      <c r="N1186" s="25"/>
    </row>
    <row r="1187" spans="1:14" ht="12">
      <c r="A1187" s="24">
        <v>36929</v>
      </c>
      <c r="B1187" s="199" t="s">
        <v>215</v>
      </c>
      <c r="C1187" s="25">
        <v>29147</v>
      </c>
      <c r="D1187" s="25">
        <v>14584</v>
      </c>
      <c r="E1187" s="25"/>
      <c r="F1187" s="25"/>
      <c r="G1187" s="25">
        <v>30573</v>
      </c>
      <c r="H1187" s="25">
        <v>74304</v>
      </c>
      <c r="I1187" s="21">
        <f t="shared" si="98"/>
        <v>0.3922669035314384</v>
      </c>
      <c r="J1187" s="21">
        <f t="shared" si="99"/>
        <v>0.19627476313522826</v>
      </c>
      <c r="M1187" s="21">
        <f t="shared" si="100"/>
        <v>0.4114583333333333</v>
      </c>
      <c r="N1187" s="25"/>
    </row>
    <row r="1188" spans="1:14" ht="12">
      <c r="A1188" s="24">
        <v>36922</v>
      </c>
      <c r="B1188" s="199"/>
      <c r="C1188" s="25">
        <v>29181</v>
      </c>
      <c r="D1188" s="25">
        <v>14596</v>
      </c>
      <c r="E1188" s="25"/>
      <c r="F1188" s="25"/>
      <c r="G1188" s="25">
        <v>30589</v>
      </c>
      <c r="H1188" s="25">
        <v>74366</v>
      </c>
      <c r="I1188" s="21">
        <f t="shared" si="98"/>
        <v>0.39239706317403117</v>
      </c>
      <c r="J1188" s="21">
        <f t="shared" si="99"/>
        <v>0.19627249011645106</v>
      </c>
      <c r="M1188" s="21">
        <f t="shared" si="100"/>
        <v>0.4113304467095178</v>
      </c>
      <c r="N1188" s="25"/>
    </row>
    <row r="1189" spans="1:14" ht="12">
      <c r="A1189" s="24">
        <v>36915</v>
      </c>
      <c r="B1189" s="199"/>
      <c r="C1189" s="25">
        <v>29279</v>
      </c>
      <c r="D1189" s="25">
        <v>14645</v>
      </c>
      <c r="E1189" s="25"/>
      <c r="F1189" s="25"/>
      <c r="G1189" s="25">
        <v>30656</v>
      </c>
      <c r="H1189" s="25">
        <v>74580</v>
      </c>
      <c r="I1189" s="21">
        <f t="shared" si="98"/>
        <v>0.3925851434700992</v>
      </c>
      <c r="J1189" s="21">
        <f t="shared" si="99"/>
        <v>0.19636631804773397</v>
      </c>
      <c r="M1189" s="21">
        <f t="shared" si="100"/>
        <v>0.4110485384821668</v>
      </c>
      <c r="N1189" s="25"/>
    </row>
    <row r="1190" spans="1:14" ht="12">
      <c r="A1190" s="24">
        <v>36913</v>
      </c>
      <c r="B1190" s="199" t="s">
        <v>296</v>
      </c>
      <c r="C1190" s="25">
        <v>29325</v>
      </c>
      <c r="D1190" s="25">
        <v>14666</v>
      </c>
      <c r="E1190" s="25"/>
      <c r="F1190" s="25"/>
      <c r="G1190" s="25">
        <v>30717</v>
      </c>
      <c r="H1190" s="25">
        <v>74708</v>
      </c>
      <c r="I1190" s="21">
        <f t="shared" si="98"/>
        <v>0.39252824329389086</v>
      </c>
      <c r="J1190" s="21">
        <f t="shared" si="99"/>
        <v>0.19631097071264123</v>
      </c>
      <c r="M1190" s="21">
        <f t="shared" si="100"/>
        <v>0.4111607859934679</v>
      </c>
      <c r="N1190" s="25"/>
    </row>
    <row r="1191" spans="1:14" ht="12">
      <c r="A1191" s="24">
        <v>36908</v>
      </c>
      <c r="B1191" s="199"/>
      <c r="C1191" s="25">
        <v>29300</v>
      </c>
      <c r="D1191" s="25">
        <v>14655</v>
      </c>
      <c r="E1191" s="25"/>
      <c r="F1191" s="25"/>
      <c r="G1191" s="25">
        <v>30680</v>
      </c>
      <c r="H1191" s="25">
        <v>74635</v>
      </c>
      <c r="I1191" s="21">
        <f t="shared" si="98"/>
        <v>0.39257720908420984</v>
      </c>
      <c r="J1191" s="21">
        <f t="shared" si="99"/>
        <v>0.19635559723990084</v>
      </c>
      <c r="M1191" s="21">
        <f t="shared" si="100"/>
        <v>0.41106719367588934</v>
      </c>
      <c r="N1191" s="25"/>
    </row>
    <row r="1192" spans="1:14" ht="12">
      <c r="A1192" s="24">
        <v>36894</v>
      </c>
      <c r="B1192" s="199"/>
      <c r="C1192" s="25">
        <v>29276</v>
      </c>
      <c r="D1192" s="25">
        <v>14631</v>
      </c>
      <c r="E1192" s="25"/>
      <c r="F1192" s="25"/>
      <c r="G1192" s="25">
        <v>30603</v>
      </c>
      <c r="H1192" s="25">
        <v>74510</v>
      </c>
      <c r="I1192" s="21">
        <f t="shared" si="98"/>
        <v>0.39291370285867666</v>
      </c>
      <c r="J1192" s="21">
        <f t="shared" si="99"/>
        <v>0.19636290430814657</v>
      </c>
      <c r="M1192" s="21">
        <f t="shared" si="100"/>
        <v>0.41072339283317677</v>
      </c>
      <c r="N1192" s="25"/>
    </row>
    <row r="1193" spans="1:14" ht="12">
      <c r="A1193" s="24">
        <v>36889</v>
      </c>
      <c r="B1193" s="199"/>
      <c r="C1193" s="25">
        <v>29249</v>
      </c>
      <c r="D1193" s="25">
        <v>14618</v>
      </c>
      <c r="E1193" s="25"/>
      <c r="F1193" s="25"/>
      <c r="G1193" s="25">
        <v>30554</v>
      </c>
      <c r="H1193" s="25">
        <v>74421</v>
      </c>
      <c r="I1193" s="21">
        <f t="shared" si="98"/>
        <v>0.3930207871434138</v>
      </c>
      <c r="J1193" s="21">
        <f t="shared" si="99"/>
        <v>0.19642305263299337</v>
      </c>
      <c r="M1193" s="21">
        <f t="shared" si="100"/>
        <v>0.4105561602235928</v>
      </c>
      <c r="N1193" s="25"/>
    </row>
    <row r="1194" spans="1:14" ht="12">
      <c r="A1194" s="24">
        <v>36881</v>
      </c>
      <c r="B1194" s="199"/>
      <c r="C1194" s="25">
        <v>29265</v>
      </c>
      <c r="D1194" s="25">
        <v>14617</v>
      </c>
      <c r="E1194" s="25"/>
      <c r="F1194" s="25"/>
      <c r="G1194" s="25">
        <v>30568</v>
      </c>
      <c r="H1194" s="25">
        <v>74450</v>
      </c>
      <c r="I1194" s="21">
        <f t="shared" si="98"/>
        <v>0.3930826057756884</v>
      </c>
      <c r="J1194" s="21">
        <f t="shared" si="99"/>
        <v>0.19633310946944257</v>
      </c>
      <c r="M1194" s="21">
        <f t="shared" si="100"/>
        <v>0.410584284754869</v>
      </c>
      <c r="N1194" s="25"/>
    </row>
    <row r="1195" spans="1:14" ht="12">
      <c r="A1195" s="24">
        <v>36875</v>
      </c>
      <c r="B1195" s="199"/>
      <c r="C1195" s="25">
        <v>29243</v>
      </c>
      <c r="D1195" s="25">
        <v>14604</v>
      </c>
      <c r="E1195" s="25"/>
      <c r="F1195" s="25"/>
      <c r="G1195" s="25">
        <v>30492</v>
      </c>
      <c r="H1195" s="25">
        <v>74339</v>
      </c>
      <c r="I1195" s="21">
        <f t="shared" si="98"/>
        <v>0.39337359932202476</v>
      </c>
      <c r="J1195" s="21">
        <f t="shared" si="99"/>
        <v>0.19645139159794994</v>
      </c>
      <c r="M1195" s="21">
        <f t="shared" si="100"/>
        <v>0.4101750090800253</v>
      </c>
      <c r="N1195" s="25"/>
    </row>
    <row r="1196" spans="1:14" ht="12">
      <c r="A1196" s="24">
        <v>36860</v>
      </c>
      <c r="B1196" s="199"/>
      <c r="C1196" s="25">
        <v>29178</v>
      </c>
      <c r="D1196" s="25">
        <v>14549</v>
      </c>
      <c r="E1196" s="25"/>
      <c r="F1196" s="25"/>
      <c r="G1196" s="25">
        <v>30405</v>
      </c>
      <c r="H1196" s="25">
        <v>74132</v>
      </c>
      <c r="I1196" s="21">
        <f t="shared" si="98"/>
        <v>0.3935952085469163</v>
      </c>
      <c r="J1196" s="21">
        <f t="shared" si="99"/>
        <v>0.19625802622349323</v>
      </c>
      <c r="M1196" s="21">
        <f t="shared" si="100"/>
        <v>0.4101467652295905</v>
      </c>
      <c r="N1196" s="25"/>
    </row>
    <row r="1197" spans="1:14" ht="12">
      <c r="A1197" s="24">
        <v>36850</v>
      </c>
      <c r="B1197" s="199"/>
      <c r="C1197" s="25">
        <v>29105</v>
      </c>
      <c r="D1197" s="25">
        <v>14507</v>
      </c>
      <c r="E1197" s="25"/>
      <c r="F1197" s="25"/>
      <c r="G1197" s="25">
        <v>30343</v>
      </c>
      <c r="H1197" s="25">
        <v>73955</v>
      </c>
      <c r="I1197" s="21">
        <f t="shared" si="98"/>
        <v>0.3935501318369279</v>
      </c>
      <c r="J1197" s="21">
        <f t="shared" si="99"/>
        <v>0.19615982692177675</v>
      </c>
      <c r="M1197" s="21">
        <f t="shared" si="100"/>
        <v>0.41029004124129537</v>
      </c>
      <c r="N1197" s="25"/>
    </row>
    <row r="1198" spans="1:14" ht="12">
      <c r="A1198" s="24">
        <v>36838</v>
      </c>
      <c r="B1198" s="199"/>
      <c r="C1198" s="25">
        <v>29042</v>
      </c>
      <c r="D1198" s="25">
        <v>14466</v>
      </c>
      <c r="E1198" s="25"/>
      <c r="F1198" s="25"/>
      <c r="G1198" s="25">
        <v>30175</v>
      </c>
      <c r="H1198" s="25">
        <v>73683</v>
      </c>
      <c r="I1198" s="21">
        <f t="shared" si="98"/>
        <v>0.3941479038584205</v>
      </c>
      <c r="J1198" s="21">
        <f t="shared" si="99"/>
        <v>0.19632751109482513</v>
      </c>
      <c r="M1198" s="21">
        <f t="shared" si="100"/>
        <v>0.4095245850467543</v>
      </c>
      <c r="N1198" s="25"/>
    </row>
    <row r="1199" spans="1:13" ht="12">
      <c r="A1199" s="24">
        <v>36835</v>
      </c>
      <c r="B1199" s="199" t="s">
        <v>217</v>
      </c>
      <c r="C1199" s="25">
        <v>29011</v>
      </c>
      <c r="D1199" s="25">
        <v>14461</v>
      </c>
      <c r="G1199" s="25">
        <v>30137</v>
      </c>
      <c r="H1199" s="25">
        <v>73609</v>
      </c>
      <c r="I1199" s="21">
        <f aca="true" t="shared" si="102" ref="I1199:I1226">C1199/H1199</f>
        <v>0.39412300126343247</v>
      </c>
      <c r="J1199" s="21">
        <f t="shared" si="99"/>
        <v>0.19645695499191676</v>
      </c>
      <c r="M1199" s="21">
        <f t="shared" si="100"/>
        <v>0.4094200437446508</v>
      </c>
    </row>
    <row r="1200" spans="1:14" ht="12">
      <c r="A1200" s="24">
        <v>36827</v>
      </c>
      <c r="B1200" s="199" t="s">
        <v>304</v>
      </c>
      <c r="C1200" s="25">
        <v>29070</v>
      </c>
      <c r="D1200" s="25">
        <v>14472</v>
      </c>
      <c r="E1200" s="25"/>
      <c r="F1200" s="25"/>
      <c r="G1200" s="25">
        <v>30187</v>
      </c>
      <c r="H1200" s="25">
        <v>73729</v>
      </c>
      <c r="I1200" s="21">
        <f t="shared" si="102"/>
        <v>0.39428176158635003</v>
      </c>
      <c r="J1200" s="21">
        <f t="shared" si="99"/>
        <v>0.19628640019530985</v>
      </c>
      <c r="M1200" s="21">
        <f t="shared" si="100"/>
        <v>0.4094318382183401</v>
      </c>
      <c r="N1200" s="25"/>
    </row>
    <row r="1201" spans="1:14" ht="12">
      <c r="A1201" s="24">
        <v>36825</v>
      </c>
      <c r="B1201" s="199"/>
      <c r="C1201" s="25">
        <v>28823</v>
      </c>
      <c r="D1201" s="25">
        <v>14333</v>
      </c>
      <c r="E1201" s="25"/>
      <c r="F1201" s="25"/>
      <c r="G1201" s="25">
        <v>29358</v>
      </c>
      <c r="H1201" s="25">
        <v>72514</v>
      </c>
      <c r="I1201" s="21">
        <f t="shared" si="102"/>
        <v>0.39748186557078635</v>
      </c>
      <c r="J1201" s="21">
        <f t="shared" si="99"/>
        <v>0.1976583832087597</v>
      </c>
      <c r="M1201" s="21">
        <f t="shared" si="100"/>
        <v>0.404859751220454</v>
      </c>
      <c r="N1201" s="25"/>
    </row>
    <row r="1202" spans="1:14" ht="12">
      <c r="A1202" s="24">
        <v>36823</v>
      </c>
      <c r="B1202" s="205"/>
      <c r="C1202" s="25">
        <v>28554</v>
      </c>
      <c r="D1202" s="25">
        <v>14142</v>
      </c>
      <c r="E1202" s="25"/>
      <c r="F1202" s="25"/>
      <c r="G1202" s="25">
        <v>28716</v>
      </c>
      <c r="H1202" s="25">
        <v>71412</v>
      </c>
      <c r="I1202" s="21">
        <f t="shared" si="102"/>
        <v>0.39984876491345994</v>
      </c>
      <c r="J1202" s="21">
        <f t="shared" si="99"/>
        <v>0.198033943874979</v>
      </c>
      <c r="M1202" s="21">
        <f t="shared" si="100"/>
        <v>0.4021172912115611</v>
      </c>
      <c r="N1202" s="25"/>
    </row>
    <row r="1203" spans="1:14" ht="12">
      <c r="A1203" s="24">
        <v>36821</v>
      </c>
      <c r="B1203" s="199"/>
      <c r="C1203" s="25">
        <v>28340</v>
      </c>
      <c r="D1203" s="25">
        <v>13986</v>
      </c>
      <c r="E1203" s="25"/>
      <c r="F1203" s="25"/>
      <c r="G1203" s="25">
        <v>28261</v>
      </c>
      <c r="H1203" s="25">
        <f>C1203+D1203+G1203</f>
        <v>70587</v>
      </c>
      <c r="I1203" s="21">
        <f t="shared" si="102"/>
        <v>0.4014903594146231</v>
      </c>
      <c r="J1203" s="21">
        <f t="shared" si="99"/>
        <v>0.1981384674231799</v>
      </c>
      <c r="M1203" s="21">
        <f t="shared" si="100"/>
        <v>0.400371173162197</v>
      </c>
      <c r="N1203" s="25"/>
    </row>
    <row r="1204" spans="1:14" ht="12">
      <c r="A1204" s="24">
        <v>36819</v>
      </c>
      <c r="B1204" s="199"/>
      <c r="C1204" s="25">
        <v>28299</v>
      </c>
      <c r="D1204" s="25">
        <v>13931</v>
      </c>
      <c r="E1204" s="25"/>
      <c r="F1204" s="25"/>
      <c r="G1204" s="25">
        <v>28035</v>
      </c>
      <c r="H1204" s="25">
        <v>70265</v>
      </c>
      <c r="I1204" s="21">
        <f t="shared" si="102"/>
        <v>0.4027467444673735</v>
      </c>
      <c r="J1204" s="21">
        <f aca="true" t="shared" si="103" ref="J1204:J1226">D1204/H1204</f>
        <v>0.1982637159325411</v>
      </c>
      <c r="M1204" s="21">
        <f t="shared" si="100"/>
        <v>0.3989895396000854</v>
      </c>
      <c r="N1204" s="25"/>
    </row>
    <row r="1205" spans="1:14" ht="12">
      <c r="A1205" s="24">
        <v>36815</v>
      </c>
      <c r="B1205" s="199"/>
      <c r="C1205" s="25">
        <v>28193</v>
      </c>
      <c r="D1205" s="25">
        <v>13859</v>
      </c>
      <c r="E1205" s="25"/>
      <c r="F1205" s="25"/>
      <c r="G1205" s="25">
        <v>27842</v>
      </c>
      <c r="H1205" s="25">
        <v>69894</v>
      </c>
      <c r="I1205" s="21">
        <f t="shared" si="102"/>
        <v>0.4033679571923198</v>
      </c>
      <c r="J1205" s="21">
        <f t="shared" si="103"/>
        <v>0.1982859759063725</v>
      </c>
      <c r="M1205" s="21">
        <f t="shared" si="100"/>
        <v>0.3983460669013077</v>
      </c>
      <c r="N1205" s="25"/>
    </row>
    <row r="1206" spans="1:14" ht="12">
      <c r="A1206" s="24">
        <v>36812</v>
      </c>
      <c r="B1206" s="199"/>
      <c r="C1206" s="25">
        <v>28148</v>
      </c>
      <c r="D1206" s="25">
        <v>13792</v>
      </c>
      <c r="E1206" s="25"/>
      <c r="F1206" s="25"/>
      <c r="G1206" s="25">
        <v>27425</v>
      </c>
      <c r="H1206" s="25">
        <v>69365</v>
      </c>
      <c r="I1206" s="21">
        <f t="shared" si="102"/>
        <v>0.40579542997188783</v>
      </c>
      <c r="J1206" s="21">
        <f t="shared" si="103"/>
        <v>0.19883226411014202</v>
      </c>
      <c r="M1206" s="21">
        <f t="shared" si="100"/>
        <v>0.3953723059179702</v>
      </c>
      <c r="N1206" s="25"/>
    </row>
    <row r="1207" spans="1:14" ht="12">
      <c r="A1207" s="24">
        <v>36804</v>
      </c>
      <c r="B1207" s="199"/>
      <c r="C1207" s="25">
        <v>27954</v>
      </c>
      <c r="D1207" s="25">
        <v>13651</v>
      </c>
      <c r="E1207" s="25"/>
      <c r="F1207" s="25"/>
      <c r="G1207" s="25">
        <v>27006</v>
      </c>
      <c r="H1207" s="25">
        <v>68611</v>
      </c>
      <c r="I1207" s="21">
        <f t="shared" si="102"/>
        <v>0.40742738044919913</v>
      </c>
      <c r="J1207" s="21">
        <f t="shared" si="103"/>
        <v>0.19896226552593607</v>
      </c>
      <c r="M1207" s="21">
        <f t="shared" si="100"/>
        <v>0.39361035402486483</v>
      </c>
      <c r="N1207" s="25"/>
    </row>
    <row r="1208" spans="1:14" ht="12">
      <c r="A1208" s="24">
        <v>36797</v>
      </c>
      <c r="B1208" s="199"/>
      <c r="C1208" s="25">
        <v>27803</v>
      </c>
      <c r="D1208" s="25">
        <v>13568</v>
      </c>
      <c r="E1208" s="25"/>
      <c r="F1208" s="25"/>
      <c r="G1208" s="25">
        <v>26652</v>
      </c>
      <c r="H1208" s="25">
        <v>68023</v>
      </c>
      <c r="I1208" s="21">
        <f t="shared" si="102"/>
        <v>0.40872940034988164</v>
      </c>
      <c r="J1208" s="21">
        <f t="shared" si="103"/>
        <v>0.1994619466945004</v>
      </c>
      <c r="M1208" s="21">
        <f t="shared" si="100"/>
        <v>0.39180865295561795</v>
      </c>
      <c r="N1208" s="25"/>
    </row>
    <row r="1209" spans="1:14" ht="12">
      <c r="A1209" s="24">
        <v>36789</v>
      </c>
      <c r="B1209" s="199"/>
      <c r="C1209" s="25">
        <v>27647</v>
      </c>
      <c r="D1209" s="25">
        <v>13489</v>
      </c>
      <c r="E1209" s="25"/>
      <c r="F1209" s="25"/>
      <c r="G1209" s="25">
        <v>26347</v>
      </c>
      <c r="H1209" s="25">
        <v>67483</v>
      </c>
      <c r="I1209" s="21">
        <f t="shared" si="102"/>
        <v>0.40968836595883407</v>
      </c>
      <c r="J1209" s="21">
        <f t="shared" si="103"/>
        <v>0.19988737904361098</v>
      </c>
      <c r="M1209" s="21">
        <f t="shared" si="100"/>
        <v>0.39042425499755495</v>
      </c>
      <c r="N1209" s="25"/>
    </row>
    <row r="1210" spans="1:14" ht="12">
      <c r="A1210" s="24">
        <v>36783</v>
      </c>
      <c r="B1210" s="199"/>
      <c r="C1210" s="25">
        <v>27548</v>
      </c>
      <c r="D1210" s="25">
        <v>13394</v>
      </c>
      <c r="E1210" s="25"/>
      <c r="F1210" s="25"/>
      <c r="G1210" s="25">
        <v>26095</v>
      </c>
      <c r="H1210" s="25">
        <v>67037</v>
      </c>
      <c r="I1210" s="21">
        <f t="shared" si="102"/>
        <v>0.4109372436117368</v>
      </c>
      <c r="J1210" s="21">
        <f t="shared" si="103"/>
        <v>0.19980011038680132</v>
      </c>
      <c r="M1210" s="21">
        <f aca="true" t="shared" si="104" ref="M1210:M1224">G1210/H1210</f>
        <v>0.3892626460014619</v>
      </c>
      <c r="N1210" s="25"/>
    </row>
    <row r="1211" spans="1:14" ht="12">
      <c r="A1211" s="24">
        <v>36774</v>
      </c>
      <c r="B1211" s="199"/>
      <c r="C1211" s="25">
        <v>27361</v>
      </c>
      <c r="D1211" s="25">
        <v>13303</v>
      </c>
      <c r="E1211" s="25"/>
      <c r="F1211" s="25"/>
      <c r="G1211" s="25">
        <v>25799</v>
      </c>
      <c r="H1211" s="25">
        <v>66463</v>
      </c>
      <c r="I1211" s="21">
        <f t="shared" si="102"/>
        <v>0.4116726599762274</v>
      </c>
      <c r="J1211" s="21">
        <f t="shared" si="103"/>
        <v>0.20015647804041348</v>
      </c>
      <c r="M1211" s="21">
        <f t="shared" si="104"/>
        <v>0.38817086198335915</v>
      </c>
      <c r="N1211" s="25"/>
    </row>
    <row r="1212" spans="1:14" ht="12">
      <c r="A1212" s="24">
        <v>36769</v>
      </c>
      <c r="B1212" s="199"/>
      <c r="C1212" s="25">
        <v>27305</v>
      </c>
      <c r="D1212" s="25">
        <v>13294</v>
      </c>
      <c r="E1212" s="25"/>
      <c r="F1212" s="25"/>
      <c r="G1212" s="25">
        <v>25704</v>
      </c>
      <c r="H1212" s="25">
        <v>66307</v>
      </c>
      <c r="I1212" s="21">
        <f t="shared" si="102"/>
        <v>0.4117966428883828</v>
      </c>
      <c r="J1212" s="21">
        <f t="shared" si="103"/>
        <v>0.20049165246504894</v>
      </c>
      <c r="M1212" s="21">
        <f t="shared" si="104"/>
        <v>0.387651379190734</v>
      </c>
      <c r="N1212" s="25"/>
    </row>
    <row r="1213" spans="1:14" ht="12">
      <c r="A1213" s="24">
        <v>36768</v>
      </c>
      <c r="B1213" s="199"/>
      <c r="C1213" s="25">
        <v>27320</v>
      </c>
      <c r="D1213" s="25">
        <v>13306</v>
      </c>
      <c r="E1213" s="25"/>
      <c r="F1213" s="25"/>
      <c r="G1213" s="25">
        <v>25724</v>
      </c>
      <c r="H1213" s="25">
        <v>66350</v>
      </c>
      <c r="I1213" s="21">
        <f t="shared" si="102"/>
        <v>0.4117558402411454</v>
      </c>
      <c r="J1213" s="21">
        <f t="shared" si="103"/>
        <v>0.20054257724189903</v>
      </c>
      <c r="M1213" s="21">
        <f t="shared" si="104"/>
        <v>0.3877015825169555</v>
      </c>
      <c r="N1213" s="25"/>
    </row>
    <row r="1214" spans="1:14" ht="12">
      <c r="A1214" s="24">
        <v>36762</v>
      </c>
      <c r="B1214" s="199"/>
      <c r="C1214" s="25">
        <v>27155</v>
      </c>
      <c r="D1214" s="25">
        <v>13233</v>
      </c>
      <c r="E1214" s="25"/>
      <c r="F1214" s="25"/>
      <c r="G1214" s="25">
        <v>25548</v>
      </c>
      <c r="H1214" s="25">
        <v>65936</v>
      </c>
      <c r="I1214" s="21">
        <f t="shared" si="102"/>
        <v>0.41183875272991993</v>
      </c>
      <c r="J1214" s="21">
        <f t="shared" si="103"/>
        <v>0.2006946129580199</v>
      </c>
      <c r="M1214" s="21">
        <f t="shared" si="104"/>
        <v>0.3874666343120602</v>
      </c>
      <c r="N1214" s="25"/>
    </row>
    <row r="1215" spans="1:14" ht="12">
      <c r="A1215" s="24">
        <v>36755</v>
      </c>
      <c r="B1215" s="199"/>
      <c r="C1215" s="25">
        <v>27073</v>
      </c>
      <c r="D1215" s="25">
        <v>13199</v>
      </c>
      <c r="E1215" s="25"/>
      <c r="F1215" s="25"/>
      <c r="G1215" s="25">
        <v>25410</v>
      </c>
      <c r="H1215" s="25">
        <v>65682</v>
      </c>
      <c r="I1215" s="21">
        <f t="shared" si="102"/>
        <v>0.41218294205413963</v>
      </c>
      <c r="J1215" s="21">
        <f t="shared" si="103"/>
        <v>0.2009530769464998</v>
      </c>
      <c r="M1215" s="21">
        <f t="shared" si="104"/>
        <v>0.38686398099936053</v>
      </c>
      <c r="N1215" s="25"/>
    </row>
    <row r="1216" spans="1:14" ht="12">
      <c r="A1216" s="24">
        <v>36747</v>
      </c>
      <c r="B1216" s="199"/>
      <c r="C1216" s="25">
        <v>27014</v>
      </c>
      <c r="D1216" s="25">
        <v>13160</v>
      </c>
      <c r="E1216" s="25"/>
      <c r="F1216" s="25"/>
      <c r="G1216" s="25">
        <v>25265</v>
      </c>
      <c r="H1216" s="25">
        <v>65439</v>
      </c>
      <c r="I1216" s="21">
        <f t="shared" si="102"/>
        <v>0.412811931722673</v>
      </c>
      <c r="J1216" s="21">
        <f t="shared" si="103"/>
        <v>0.20110331759348402</v>
      </c>
      <c r="M1216" s="21">
        <f t="shared" si="104"/>
        <v>0.38608475068384296</v>
      </c>
      <c r="N1216" s="25"/>
    </row>
    <row r="1217" spans="1:14" ht="12">
      <c r="A1217" s="24">
        <v>36740</v>
      </c>
      <c r="B1217" s="199"/>
      <c r="C1217" s="25">
        <v>26998</v>
      </c>
      <c r="D1217" s="25">
        <v>13131</v>
      </c>
      <c r="E1217" s="25"/>
      <c r="F1217" s="25"/>
      <c r="G1217" s="25">
        <v>25179</v>
      </c>
      <c r="H1217" s="25">
        <v>65308</v>
      </c>
      <c r="I1217" s="21">
        <f t="shared" si="102"/>
        <v>0.41339498989404055</v>
      </c>
      <c r="J1217" s="21">
        <f t="shared" si="103"/>
        <v>0.20106265694861272</v>
      </c>
      <c r="M1217" s="21">
        <f t="shared" si="104"/>
        <v>0.38554235315734675</v>
      </c>
      <c r="N1217" s="25"/>
    </row>
    <row r="1218" spans="1:14" ht="12">
      <c r="A1218" s="24">
        <v>36738</v>
      </c>
      <c r="B1218" s="199"/>
      <c r="C1218" s="25">
        <v>27005</v>
      </c>
      <c r="D1218" s="25">
        <v>13124</v>
      </c>
      <c r="E1218" s="25"/>
      <c r="F1218" s="25"/>
      <c r="G1218" s="25">
        <v>25126</v>
      </c>
      <c r="H1218" s="25">
        <v>65255</v>
      </c>
      <c r="I1218" s="21">
        <f t="shared" si="102"/>
        <v>0.41383802007509</v>
      </c>
      <c r="J1218" s="21">
        <f t="shared" si="103"/>
        <v>0.20111868822312468</v>
      </c>
      <c r="M1218" s="21">
        <f t="shared" si="104"/>
        <v>0.3850432917017853</v>
      </c>
      <c r="N1218" s="25"/>
    </row>
    <row r="1219" spans="1:14" ht="12">
      <c r="A1219" s="24">
        <v>36733</v>
      </c>
      <c r="B1219" s="199"/>
      <c r="C1219" s="25">
        <v>27000</v>
      </c>
      <c r="D1219" s="25">
        <v>13118</v>
      </c>
      <c r="E1219" s="25"/>
      <c r="F1219" s="25"/>
      <c r="G1219" s="25">
        <v>25115</v>
      </c>
      <c r="H1219" s="25">
        <v>65233</v>
      </c>
      <c r="I1219" s="21">
        <f t="shared" si="102"/>
        <v>0.4139009397084298</v>
      </c>
      <c r="J1219" s="21">
        <f t="shared" si="103"/>
        <v>0.2010945380405623</v>
      </c>
      <c r="M1219" s="21">
        <f t="shared" si="104"/>
        <v>0.38500452225100795</v>
      </c>
      <c r="N1219" s="25"/>
    </row>
    <row r="1220" spans="1:14" ht="12">
      <c r="A1220" s="24">
        <v>36726</v>
      </c>
      <c r="B1220" s="199"/>
      <c r="C1220" s="25">
        <v>26994</v>
      </c>
      <c r="D1220" s="25">
        <v>13101</v>
      </c>
      <c r="E1220" s="25"/>
      <c r="F1220" s="25"/>
      <c r="G1220" s="25">
        <v>25062</v>
      </c>
      <c r="H1220" s="25">
        <v>65157</v>
      </c>
      <c r="I1220" s="21">
        <f t="shared" si="102"/>
        <v>0.4142916340531332</v>
      </c>
      <c r="J1220" s="21">
        <f t="shared" si="103"/>
        <v>0.20106818914314656</v>
      </c>
      <c r="M1220" s="21">
        <f t="shared" si="104"/>
        <v>0.38464017680372026</v>
      </c>
      <c r="N1220" s="25"/>
    </row>
    <row r="1221" spans="1:14" ht="12">
      <c r="A1221" s="24">
        <v>36724</v>
      </c>
      <c r="B1221" s="199"/>
      <c r="C1221" s="25">
        <v>27017</v>
      </c>
      <c r="D1221" s="25">
        <v>13108</v>
      </c>
      <c r="E1221" s="25"/>
      <c r="F1221" s="25"/>
      <c r="G1221" s="25">
        <v>25070</v>
      </c>
      <c r="H1221" s="25">
        <v>65195</v>
      </c>
      <c r="I1221" s="21">
        <f t="shared" si="102"/>
        <v>0.41440294501112046</v>
      </c>
      <c r="J1221" s="21">
        <f t="shared" si="103"/>
        <v>0.2010583633714242</v>
      </c>
      <c r="M1221" s="21">
        <f t="shared" si="104"/>
        <v>0.38453869161745535</v>
      </c>
      <c r="N1221" s="25"/>
    </row>
    <row r="1222" spans="1:14" ht="12">
      <c r="A1222" s="24">
        <v>36719</v>
      </c>
      <c r="B1222" s="199"/>
      <c r="C1222" s="25">
        <v>27062</v>
      </c>
      <c r="D1222" s="25">
        <v>13127</v>
      </c>
      <c r="E1222" s="25"/>
      <c r="F1222" s="25"/>
      <c r="G1222" s="25">
        <v>25105</v>
      </c>
      <c r="H1222" s="25">
        <v>65294</v>
      </c>
      <c r="I1222" s="21">
        <f t="shared" si="102"/>
        <v>0.41446380984470244</v>
      </c>
      <c r="J1222" s="21">
        <f t="shared" si="103"/>
        <v>0.20104450638649798</v>
      </c>
      <c r="M1222" s="21">
        <f t="shared" si="104"/>
        <v>0.3844916837687996</v>
      </c>
      <c r="N1222" s="25"/>
    </row>
    <row r="1223" spans="1:14" ht="12">
      <c r="A1223" s="24">
        <v>36713</v>
      </c>
      <c r="B1223" s="199"/>
      <c r="C1223" s="25">
        <v>27175</v>
      </c>
      <c r="D1223" s="25">
        <v>13178</v>
      </c>
      <c r="E1223" s="25"/>
      <c r="F1223" s="25"/>
      <c r="G1223" s="25">
        <v>25202</v>
      </c>
      <c r="H1223" s="25">
        <v>65555</v>
      </c>
      <c r="I1223" s="21">
        <f t="shared" si="102"/>
        <v>0.41453741133399435</v>
      </c>
      <c r="J1223" s="21">
        <f t="shared" si="103"/>
        <v>0.2010220425596827</v>
      </c>
      <c r="M1223" s="21">
        <f t="shared" si="104"/>
        <v>0.38444054610632294</v>
      </c>
      <c r="N1223" s="25"/>
    </row>
    <row r="1224" spans="1:14" ht="12">
      <c r="A1224" s="24">
        <v>36712</v>
      </c>
      <c r="B1224" s="199"/>
      <c r="C1224" s="25">
        <v>27162</v>
      </c>
      <c r="D1224" s="25">
        <v>13170</v>
      </c>
      <c r="E1224" s="25"/>
      <c r="F1224" s="25"/>
      <c r="G1224" s="25">
        <v>25177</v>
      </c>
      <c r="H1224" s="25">
        <v>65509</v>
      </c>
      <c r="I1224" s="21">
        <f t="shared" si="102"/>
        <v>0.41463005083271</v>
      </c>
      <c r="J1224" s="21">
        <f t="shared" si="103"/>
        <v>0.20104107832511564</v>
      </c>
      <c r="M1224" s="21">
        <f t="shared" si="104"/>
        <v>0.3843288708421744</v>
      </c>
      <c r="N1224" s="25"/>
    </row>
    <row r="1225" spans="1:14" ht="12">
      <c r="A1225" s="24">
        <v>36706</v>
      </c>
      <c r="B1225" s="199"/>
      <c r="C1225" s="25">
        <v>27234</v>
      </c>
      <c r="D1225" s="25">
        <v>13107</v>
      </c>
      <c r="E1225" s="25"/>
      <c r="F1225" s="25"/>
      <c r="G1225" s="25">
        <v>25114</v>
      </c>
      <c r="H1225" s="25">
        <v>65455</v>
      </c>
      <c r="I1225" s="21">
        <f t="shared" si="102"/>
        <v>0.416072110610343</v>
      </c>
      <c r="J1225" s="21">
        <f t="shared" si="103"/>
        <v>0.20024444274692538</v>
      </c>
      <c r="M1225" s="21">
        <v>0.38368344664273163</v>
      </c>
      <c r="N1225" s="25"/>
    </row>
    <row r="1226" spans="1:14" ht="12">
      <c r="A1226" s="24">
        <v>36699</v>
      </c>
      <c r="B1226" s="199"/>
      <c r="C1226" s="25">
        <v>27227</v>
      </c>
      <c r="D1226" s="25">
        <v>13078</v>
      </c>
      <c r="E1226" s="25"/>
      <c r="F1226" s="25"/>
      <c r="G1226" s="25">
        <v>25027</v>
      </c>
      <c r="H1226" s="25">
        <v>65332</v>
      </c>
      <c r="I1226" s="21">
        <f t="shared" si="102"/>
        <v>0.4167483009857344</v>
      </c>
      <c r="J1226" s="21">
        <f t="shared" si="103"/>
        <v>0.20017755464397233</v>
      </c>
      <c r="M1226" s="21">
        <f>G1226/H1226</f>
        <v>0.38307414437029325</v>
      </c>
      <c r="N1226" s="25"/>
    </row>
    <row r="1227" spans="1:14" ht="12">
      <c r="A1227" s="24">
        <v>36692</v>
      </c>
      <c r="B1227" s="199"/>
      <c r="C1227" s="25">
        <v>27195</v>
      </c>
      <c r="D1227" s="25">
        <v>13065</v>
      </c>
      <c r="E1227" s="25"/>
      <c r="F1227" s="25"/>
      <c r="G1227" s="25">
        <v>24921</v>
      </c>
      <c r="H1227" s="25">
        <v>65181</v>
      </c>
      <c r="I1227" s="21">
        <v>0.4172228103281631</v>
      </c>
      <c r="J1227" s="21">
        <v>0.2004418465503751</v>
      </c>
      <c r="M1227" s="21">
        <f>G1227/H1227</f>
        <v>0.3823353431214618</v>
      </c>
      <c r="N1227" s="25"/>
    </row>
    <row r="1228" spans="1:14" ht="12">
      <c r="A1228" s="24">
        <v>36689</v>
      </c>
      <c r="B1228" s="199" t="s">
        <v>266</v>
      </c>
      <c r="C1228" s="25">
        <v>27186</v>
      </c>
      <c r="D1228" s="25">
        <v>13056</v>
      </c>
      <c r="E1228" s="25"/>
      <c r="F1228" s="25"/>
      <c r="G1228" s="25">
        <v>24909</v>
      </c>
      <c r="H1228" s="25">
        <v>65151</v>
      </c>
      <c r="I1228" s="21">
        <v>0.4172767877699498</v>
      </c>
      <c r="J1228" s="21">
        <v>0.20039600313118755</v>
      </c>
      <c r="M1228" s="21">
        <f>G1228/H1228</f>
        <v>0.38232720909886264</v>
      </c>
      <c r="N1228" s="25"/>
    </row>
    <row r="1229" spans="1:14" ht="12">
      <c r="A1229" s="24">
        <v>36685</v>
      </c>
      <c r="B1229" s="199"/>
      <c r="C1229" s="25">
        <v>26422</v>
      </c>
      <c r="D1229" s="25">
        <v>13273</v>
      </c>
      <c r="E1229" s="25"/>
      <c r="F1229" s="25"/>
      <c r="G1229" s="25">
        <v>25454</v>
      </c>
      <c r="H1229" s="22">
        <v>65149</v>
      </c>
      <c r="I1229" s="21">
        <v>0.4055626333481711</v>
      </c>
      <c r="J1229" s="21">
        <v>0.20373298131974396</v>
      </c>
      <c r="M1229" s="21">
        <f>G1229/H1229</f>
        <v>0.3907043853320849</v>
      </c>
      <c r="N1229" s="25"/>
    </row>
    <row r="1230" spans="1:14" ht="12">
      <c r="A1230" s="24">
        <v>36680</v>
      </c>
      <c r="B1230" s="199"/>
      <c r="C1230" s="25">
        <v>26364</v>
      </c>
      <c r="D1230" s="25">
        <v>13257</v>
      </c>
      <c r="E1230" s="25"/>
      <c r="F1230" s="25"/>
      <c r="G1230" s="25">
        <v>25377</v>
      </c>
      <c r="H1230" s="22">
        <v>64998</v>
      </c>
      <c r="I1230" s="21">
        <f>C1230/H1230</f>
        <v>0.4056124803840118</v>
      </c>
      <c r="J1230" s="21">
        <f>D1230/H1230</f>
        <v>0.2039601218499031</v>
      </c>
      <c r="M1230" s="21">
        <f>G1230/H1230</f>
        <v>0.3904273977660851</v>
      </c>
      <c r="N1230" s="25"/>
    </row>
    <row r="1231" spans="1:14" ht="12">
      <c r="A1231" s="24">
        <v>36677</v>
      </c>
      <c r="B1231" s="199"/>
      <c r="C1231" s="25">
        <v>26309</v>
      </c>
      <c r="D1231" s="25">
        <v>13287</v>
      </c>
      <c r="E1231" s="25"/>
      <c r="F1231" s="25"/>
      <c r="G1231" s="25">
        <v>25400</v>
      </c>
      <c r="H1231" s="22">
        <v>64996</v>
      </c>
      <c r="I1231" s="21">
        <v>0.4047787556157302</v>
      </c>
      <c r="J1231" s="21">
        <v>0.2044279647978337</v>
      </c>
      <c r="M1231" s="21">
        <v>0.3907932795864361</v>
      </c>
      <c r="N1231" s="25"/>
    </row>
    <row r="1232" spans="1:14" ht="12">
      <c r="A1232" s="24">
        <v>36672</v>
      </c>
      <c r="B1232" s="199" t="s">
        <v>56</v>
      </c>
      <c r="C1232" s="25">
        <v>26286</v>
      </c>
      <c r="D1232" s="25">
        <v>13284</v>
      </c>
      <c r="E1232" s="25"/>
      <c r="F1232" s="25"/>
      <c r="G1232" s="25">
        <v>25358</v>
      </c>
      <c r="H1232" s="22">
        <v>64928</v>
      </c>
      <c r="I1232" s="21">
        <v>0.4048484475110892</v>
      </c>
      <c r="J1232" s="21">
        <v>0.20459586002957122</v>
      </c>
      <c r="M1232" s="21">
        <v>0.3905556924593396</v>
      </c>
      <c r="N1232" s="25"/>
    </row>
    <row r="1233" spans="1:14" ht="12">
      <c r="A1233" s="24">
        <v>36671</v>
      </c>
      <c r="B1233" s="201"/>
      <c r="C1233" s="25">
        <v>27109</v>
      </c>
      <c r="D1233" s="25">
        <v>13825</v>
      </c>
      <c r="E1233" s="25"/>
      <c r="F1233" s="25"/>
      <c r="G1233" s="25">
        <v>26616</v>
      </c>
      <c r="H1233" s="22">
        <v>67550</v>
      </c>
      <c r="I1233" s="21">
        <v>0.4013175425610659</v>
      </c>
      <c r="J1233" s="21">
        <v>0.20466321243523317</v>
      </c>
      <c r="M1233" s="21">
        <v>0.39401924500370095</v>
      </c>
      <c r="N1233" s="25"/>
    </row>
    <row r="1234" spans="1:14" ht="12">
      <c r="A1234" s="24">
        <v>36663</v>
      </c>
      <c r="B1234" s="199"/>
      <c r="C1234" s="25">
        <v>27108</v>
      </c>
      <c r="D1234" s="25">
        <v>13835</v>
      </c>
      <c r="E1234" s="25"/>
      <c r="F1234" s="25"/>
      <c r="G1234" s="25">
        <v>26589</v>
      </c>
      <c r="H1234" s="22">
        <v>67532</v>
      </c>
      <c r="I1234" s="21">
        <v>0.40140970206716814</v>
      </c>
      <c r="J1234" s="21">
        <v>0.20486584137890185</v>
      </c>
      <c r="M1234" s="21">
        <v>0.39372445655393</v>
      </c>
      <c r="N1234" s="25"/>
    </row>
    <row r="1235" spans="1:14" ht="12">
      <c r="A1235" s="24">
        <v>36656</v>
      </c>
      <c r="B1235" s="199"/>
      <c r="C1235" s="25">
        <v>27083</v>
      </c>
      <c r="D1235" s="25">
        <v>13823</v>
      </c>
      <c r="E1235" s="25"/>
      <c r="F1235" s="25"/>
      <c r="G1235" s="25">
        <v>26535</v>
      </c>
      <c r="H1235" s="22">
        <v>67441</v>
      </c>
      <c r="I1235" s="21">
        <v>0.4015806408564523</v>
      </c>
      <c r="J1235" s="21">
        <v>0.2049643392001898</v>
      </c>
      <c r="M1235" s="21">
        <v>0.3934550199433579</v>
      </c>
      <c r="N1235" s="25"/>
    </row>
    <row r="1236" spans="1:14" ht="12">
      <c r="A1236" s="24">
        <v>36649</v>
      </c>
      <c r="B1236" s="199"/>
      <c r="C1236" s="25">
        <v>27076</v>
      </c>
      <c r="D1236" s="25">
        <v>13811</v>
      </c>
      <c r="E1236" s="25"/>
      <c r="F1236" s="25"/>
      <c r="G1236" s="25">
        <v>26492</v>
      </c>
      <c r="H1236" s="22">
        <v>67379</v>
      </c>
      <c r="I1236" s="21">
        <v>0.4018462725775093</v>
      </c>
      <c r="J1236" s="21">
        <v>0.20497484379406047</v>
      </c>
      <c r="M1236" s="21">
        <v>0.39317888362843023</v>
      </c>
      <c r="N1236" s="25"/>
    </row>
    <row r="1237" spans="1:14" ht="12">
      <c r="A1237" s="24">
        <v>36642</v>
      </c>
      <c r="B1237" s="199"/>
      <c r="C1237" s="25">
        <v>27045</v>
      </c>
      <c r="D1237" s="25">
        <v>13804</v>
      </c>
      <c r="E1237" s="25"/>
      <c r="F1237" s="25"/>
      <c r="G1237" s="25">
        <v>26368</v>
      </c>
      <c r="H1237" s="22">
        <v>67217</v>
      </c>
      <c r="I1237" s="21">
        <v>0.402353571269173</v>
      </c>
      <c r="J1237" s="21">
        <v>0.20536471428358896</v>
      </c>
      <c r="M1237" s="21">
        <v>0.39228171444723803</v>
      </c>
      <c r="N1237" s="25"/>
    </row>
    <row r="1238" spans="1:14" ht="12">
      <c r="A1238" s="24">
        <v>36635</v>
      </c>
      <c r="B1238" s="199"/>
      <c r="C1238" s="25">
        <v>27026</v>
      </c>
      <c r="D1238" s="25">
        <v>13789</v>
      </c>
      <c r="E1238" s="25"/>
      <c r="F1238" s="25"/>
      <c r="G1238" s="25">
        <v>26309</v>
      </c>
      <c r="H1238" s="22">
        <v>67124</v>
      </c>
      <c r="I1238" s="21">
        <v>0.40262797211131635</v>
      </c>
      <c r="J1238" s="21">
        <v>0.2054257791549967</v>
      </c>
      <c r="M1238" s="21">
        <v>0.3919462487336869</v>
      </c>
      <c r="N1238" s="25"/>
    </row>
    <row r="1239" spans="1:14" ht="12">
      <c r="A1239" s="24">
        <v>36629</v>
      </c>
      <c r="B1239" s="199"/>
      <c r="C1239" s="25">
        <v>26995</v>
      </c>
      <c r="D1239" s="25">
        <v>13779</v>
      </c>
      <c r="E1239" s="25"/>
      <c r="F1239" s="25"/>
      <c r="G1239" s="25">
        <v>26239</v>
      </c>
      <c r="H1239" s="22">
        <v>67013</v>
      </c>
      <c r="I1239" s="21">
        <v>0.40283228627281276</v>
      </c>
      <c r="J1239" s="21">
        <v>0.20561682061689524</v>
      </c>
      <c r="M1239" s="21">
        <v>0.391550893110292</v>
      </c>
      <c r="N1239" s="25"/>
    </row>
    <row r="1240" spans="1:14" ht="12">
      <c r="A1240" s="24">
        <v>36621</v>
      </c>
      <c r="B1240" s="199"/>
      <c r="C1240" s="25">
        <v>26984</v>
      </c>
      <c r="D1240" s="25">
        <v>13773</v>
      </c>
      <c r="E1240" s="25"/>
      <c r="F1240" s="25"/>
      <c r="G1240" s="25">
        <v>26195</v>
      </c>
      <c r="H1240" s="22">
        <v>66952</v>
      </c>
      <c r="I1240" s="21">
        <v>0.40303501015653004</v>
      </c>
      <c r="J1240" s="21">
        <v>0.2057145417612618</v>
      </c>
      <c r="M1240" s="21">
        <v>0.39125044808220816</v>
      </c>
      <c r="N1240" s="25"/>
    </row>
    <row r="1241" spans="1:14" ht="12">
      <c r="A1241" s="24">
        <v>36614</v>
      </c>
      <c r="B1241" s="199"/>
      <c r="C1241" s="25">
        <v>26977</v>
      </c>
      <c r="D1241" s="25">
        <v>13763</v>
      </c>
      <c r="E1241" s="25"/>
      <c r="F1241" s="25"/>
      <c r="G1241" s="25">
        <v>26144</v>
      </c>
      <c r="H1241" s="22">
        <v>66884</v>
      </c>
      <c r="I1241" s="21">
        <v>0.4033401112373662</v>
      </c>
      <c r="J1241" s="21">
        <v>0.20577417618563484</v>
      </c>
      <c r="M1241" s="21">
        <v>0.390885712576999</v>
      </c>
      <c r="N1241" s="25"/>
    </row>
    <row r="1242" spans="1:14" ht="12">
      <c r="A1242" s="24">
        <v>36607</v>
      </c>
      <c r="B1242" s="199" t="s">
        <v>297</v>
      </c>
      <c r="C1242" s="25">
        <v>26965</v>
      </c>
      <c r="D1242" s="25">
        <v>13760</v>
      </c>
      <c r="E1242" s="25"/>
      <c r="F1242" s="25"/>
      <c r="G1242" s="25">
        <v>26093</v>
      </c>
      <c r="H1242" s="22">
        <v>66818</v>
      </c>
      <c r="I1242" s="21">
        <v>0.4035589212487653</v>
      </c>
      <c r="J1242" s="21">
        <f aca="true" t="shared" si="105" ref="J1242:J1253">D1242/H1242</f>
        <v>0.20593253314975007</v>
      </c>
      <c r="M1242" s="21">
        <v>0.3905085456014846</v>
      </c>
      <c r="N1242" s="25"/>
    </row>
    <row r="1243" spans="1:14" ht="12">
      <c r="A1243" s="24">
        <v>36601</v>
      </c>
      <c r="B1243" s="199"/>
      <c r="C1243" s="25">
        <v>27219</v>
      </c>
      <c r="D1243" s="25">
        <v>13903</v>
      </c>
      <c r="E1243" s="25"/>
      <c r="F1243" s="25"/>
      <c r="G1243" s="25">
        <v>26133</v>
      </c>
      <c r="H1243" s="22">
        <v>67255</v>
      </c>
      <c r="I1243" s="21">
        <f>C1243/H1243</f>
        <v>0.4047134042078656</v>
      </c>
      <c r="J1243" s="21">
        <f t="shared" si="105"/>
        <v>0.20672068991153075</v>
      </c>
      <c r="M1243" s="21">
        <f>G1243/H1243</f>
        <v>0.3885659058806037</v>
      </c>
      <c r="N1243" s="25"/>
    </row>
    <row r="1244" spans="1:14" ht="12">
      <c r="A1244" s="24">
        <v>36593</v>
      </c>
      <c r="B1244" s="199" t="s">
        <v>324</v>
      </c>
      <c r="C1244" s="25">
        <v>27203</v>
      </c>
      <c r="D1244" s="25">
        <v>13883</v>
      </c>
      <c r="E1244" s="25"/>
      <c r="F1244" s="25"/>
      <c r="G1244" s="25">
        <v>26070</v>
      </c>
      <c r="H1244" s="22">
        <v>67156</v>
      </c>
      <c r="I1244" s="21">
        <v>0.4050717731848234</v>
      </c>
      <c r="J1244" s="21">
        <f t="shared" si="105"/>
        <v>0.206727619274525</v>
      </c>
      <c r="M1244" s="21">
        <v>0.3882006075406516</v>
      </c>
      <c r="N1244" s="25"/>
    </row>
    <row r="1245" spans="1:14" ht="12">
      <c r="A1245" s="24">
        <v>36586</v>
      </c>
      <c r="B1245" s="199"/>
      <c r="C1245" s="25">
        <v>27191</v>
      </c>
      <c r="D1245" s="25">
        <v>13861</v>
      </c>
      <c r="E1245" s="25"/>
      <c r="F1245" s="25"/>
      <c r="G1245" s="25">
        <v>26022</v>
      </c>
      <c r="H1245" s="22">
        <v>67074</v>
      </c>
      <c r="I1245" s="21">
        <v>0.40538807883829797</v>
      </c>
      <c r="J1245" s="21">
        <f t="shared" si="105"/>
        <v>0.2066523541163491</v>
      </c>
      <c r="M1245" s="21">
        <v>0.3879595670453529</v>
      </c>
      <c r="N1245" s="25"/>
    </row>
    <row r="1246" spans="1:14" ht="12">
      <c r="A1246" s="24">
        <v>36580</v>
      </c>
      <c r="B1246" s="199"/>
      <c r="C1246" s="25">
        <v>27220</v>
      </c>
      <c r="D1246" s="25">
        <v>13659</v>
      </c>
      <c r="E1246" s="25"/>
      <c r="F1246" s="25"/>
      <c r="G1246" s="25">
        <v>26051</v>
      </c>
      <c r="H1246" s="22">
        <v>66930</v>
      </c>
      <c r="I1246" s="21">
        <v>0.4066935604362767</v>
      </c>
      <c r="J1246" s="21">
        <f t="shared" si="105"/>
        <v>0.2040788883908561</v>
      </c>
      <c r="M1246" s="21">
        <f aca="true" t="shared" si="106" ref="M1246:M1253">G1246/H1246</f>
        <v>0.38922755117286717</v>
      </c>
      <c r="N1246" s="25"/>
    </row>
    <row r="1247" spans="1:14" ht="12">
      <c r="A1247" s="24">
        <v>36573</v>
      </c>
      <c r="B1247" s="199"/>
      <c r="C1247" s="25">
        <v>27232</v>
      </c>
      <c r="D1247" s="25">
        <v>13647</v>
      </c>
      <c r="E1247" s="25"/>
      <c r="F1247" s="25"/>
      <c r="G1247" s="25">
        <v>25996</v>
      </c>
      <c r="H1247" s="22">
        <v>66875</v>
      </c>
      <c r="I1247" s="21">
        <v>0.40720747663551404</v>
      </c>
      <c r="J1247" s="21">
        <f t="shared" si="105"/>
        <v>0.20406728971962618</v>
      </c>
      <c r="M1247" s="21">
        <f t="shared" si="106"/>
        <v>0.38872523364485984</v>
      </c>
      <c r="N1247" s="25"/>
    </row>
    <row r="1248" spans="1:14" ht="12">
      <c r="A1248" s="24">
        <v>36565</v>
      </c>
      <c r="B1248" s="199" t="s">
        <v>323</v>
      </c>
      <c r="C1248" s="25">
        <v>27258</v>
      </c>
      <c r="D1248" s="25">
        <v>13430</v>
      </c>
      <c r="E1248" s="25"/>
      <c r="F1248" s="25"/>
      <c r="G1248" s="25">
        <v>26017</v>
      </c>
      <c r="H1248" s="22">
        <v>66705</v>
      </c>
      <c r="I1248" s="21">
        <v>0.4086350348549584</v>
      </c>
      <c r="J1248" s="21">
        <f t="shared" si="105"/>
        <v>0.20133423281613072</v>
      </c>
      <c r="M1248" s="21">
        <f t="shared" si="106"/>
        <v>0.3900307323289109</v>
      </c>
      <c r="N1248" s="25"/>
    </row>
    <row r="1249" spans="1:14" ht="12">
      <c r="A1249" s="24">
        <v>36558</v>
      </c>
      <c r="B1249" s="199"/>
      <c r="C1249" s="25">
        <v>27269</v>
      </c>
      <c r="D1249" s="25">
        <v>13262</v>
      </c>
      <c r="E1249" s="25"/>
      <c r="F1249" s="25"/>
      <c r="G1249" s="25">
        <v>26017</v>
      </c>
      <c r="H1249" s="22">
        <v>66548</v>
      </c>
      <c r="I1249" s="21">
        <v>0.4097643805974635</v>
      </c>
      <c r="J1249" s="21">
        <f t="shared" si="105"/>
        <v>0.19928472681372844</v>
      </c>
      <c r="M1249" s="21">
        <f t="shared" si="106"/>
        <v>0.39095089258880805</v>
      </c>
      <c r="N1249" s="25"/>
    </row>
    <row r="1250" spans="1:14" ht="12">
      <c r="A1250" s="24">
        <v>36554</v>
      </c>
      <c r="B1250" s="199" t="s">
        <v>330</v>
      </c>
      <c r="C1250" s="25">
        <v>27255</v>
      </c>
      <c r="D1250" s="25">
        <v>13245</v>
      </c>
      <c r="E1250" s="25"/>
      <c r="F1250" s="25"/>
      <c r="G1250" s="25">
        <v>25925</v>
      </c>
      <c r="H1250" s="22">
        <v>66425</v>
      </c>
      <c r="I1250" s="21">
        <f>C1250/H1250</f>
        <v>0.4103123823861498</v>
      </c>
      <c r="J1250" s="21">
        <f t="shared" si="105"/>
        <v>0.19939781708694015</v>
      </c>
      <c r="M1250" s="21">
        <f t="shared" si="106"/>
        <v>0.39028980052691004</v>
      </c>
      <c r="N1250" s="25"/>
    </row>
    <row r="1251" spans="1:14" ht="12">
      <c r="A1251" s="24">
        <v>36549</v>
      </c>
      <c r="B1251" s="199" t="s">
        <v>32</v>
      </c>
      <c r="C1251" s="25">
        <v>26338</v>
      </c>
      <c r="D1251" s="25">
        <v>13304</v>
      </c>
      <c r="E1251" s="25"/>
      <c r="F1251" s="25"/>
      <c r="G1251" s="25">
        <v>26277</v>
      </c>
      <c r="H1251" s="22">
        <v>65919</v>
      </c>
      <c r="I1251" s="21">
        <v>0.39955096406195484</v>
      </c>
      <c r="J1251" s="21">
        <f t="shared" si="105"/>
        <v>0.20182344999165644</v>
      </c>
      <c r="M1251" s="21">
        <f t="shared" si="106"/>
        <v>0.39862558594638875</v>
      </c>
      <c r="N1251" s="25"/>
    </row>
    <row r="1252" spans="1:14" ht="12">
      <c r="A1252" s="24">
        <v>36538</v>
      </c>
      <c r="B1252" s="199"/>
      <c r="C1252" s="25">
        <v>26310</v>
      </c>
      <c r="D1252" s="25">
        <v>13268</v>
      </c>
      <c r="E1252" s="25"/>
      <c r="F1252" s="25"/>
      <c r="G1252" s="25">
        <v>26195</v>
      </c>
      <c r="H1252" s="22">
        <v>65773</v>
      </c>
      <c r="I1252" s="21">
        <f>C1252/H1252</f>
        <v>0.40001216304562665</v>
      </c>
      <c r="J1252" s="21">
        <f t="shared" si="105"/>
        <v>0.20172411171757407</v>
      </c>
      <c r="M1252" s="21">
        <f t="shared" si="106"/>
        <v>0.3982637252367993</v>
      </c>
      <c r="N1252" s="25"/>
    </row>
    <row r="1253" spans="1:14" ht="12">
      <c r="A1253" s="24">
        <v>36531</v>
      </c>
      <c r="B1253" s="199"/>
      <c r="C1253" s="25">
        <v>26274</v>
      </c>
      <c r="D1253" s="25">
        <v>13253</v>
      </c>
      <c r="E1253" s="25"/>
      <c r="F1253" s="25"/>
      <c r="G1253" s="25">
        <v>26122</v>
      </c>
      <c r="H1253" s="22">
        <v>65649</v>
      </c>
      <c r="I1253" s="21">
        <f>C1253/H1253</f>
        <v>0.4002193483526025</v>
      </c>
      <c r="J1253" s="21">
        <f t="shared" si="105"/>
        <v>0.20187664701671007</v>
      </c>
      <c r="M1253" s="21">
        <f t="shared" si="106"/>
        <v>0.3979040046306874</v>
      </c>
      <c r="N1253" s="25"/>
    </row>
    <row r="1254" spans="1:14" ht="12">
      <c r="A1254" s="24">
        <v>36529</v>
      </c>
      <c r="B1254" s="199"/>
      <c r="C1254" s="25">
        <v>26270</v>
      </c>
      <c r="D1254" s="25">
        <v>13244</v>
      </c>
      <c r="E1254" s="25"/>
      <c r="F1254" s="25"/>
      <c r="G1254" s="25">
        <v>26087</v>
      </c>
      <c r="H1254" s="22">
        <v>65601</v>
      </c>
      <c r="I1254" s="21">
        <v>0.4004269268887703</v>
      </c>
      <c r="J1254" s="21">
        <v>0.20172295494396583</v>
      </c>
      <c r="M1254" s="21">
        <v>0.39785011816726384</v>
      </c>
      <c r="N1254" s="25"/>
    </row>
    <row r="1255" spans="1:14" ht="12">
      <c r="A1255" s="24">
        <v>36524</v>
      </c>
      <c r="B1255" s="199"/>
      <c r="C1255" s="25">
        <v>26262</v>
      </c>
      <c r="D1255" s="25">
        <v>13230</v>
      </c>
      <c r="E1255" s="25"/>
      <c r="F1255" s="25"/>
      <c r="G1255" s="25">
        <v>26093</v>
      </c>
      <c r="H1255" s="22">
        <v>65585</v>
      </c>
      <c r="I1255" s="21">
        <v>0.4004269268887703</v>
      </c>
      <c r="J1255" s="21">
        <v>0.20172295494396583</v>
      </c>
      <c r="M1255" s="21">
        <v>0.39785011816726384</v>
      </c>
      <c r="N1255" s="25"/>
    </row>
    <row r="1256" spans="1:14" ht="12">
      <c r="A1256" s="24">
        <v>36515</v>
      </c>
      <c r="B1256" s="199"/>
      <c r="C1256" s="25">
        <v>26252</v>
      </c>
      <c r="D1256" s="25">
        <v>13222</v>
      </c>
      <c r="E1256" s="25"/>
      <c r="F1256" s="25"/>
      <c r="G1256" s="25">
        <v>26025</v>
      </c>
      <c r="H1256" s="22">
        <v>65499</v>
      </c>
      <c r="I1256" s="21">
        <v>0.4008000122139269</v>
      </c>
      <c r="J1256" s="21">
        <v>0.20186567733858532</v>
      </c>
      <c r="M1256" s="21">
        <v>0.39733431044748774</v>
      </c>
      <c r="N1256" s="25"/>
    </row>
    <row r="1257" spans="1:14" ht="12">
      <c r="A1257" s="24">
        <v>36507</v>
      </c>
      <c r="B1257" s="199"/>
      <c r="C1257" s="25">
        <v>26244</v>
      </c>
      <c r="D1257" s="25">
        <v>13208</v>
      </c>
      <c r="E1257" s="25"/>
      <c r="F1257" s="25"/>
      <c r="G1257" s="25">
        <v>25969</v>
      </c>
      <c r="H1257" s="22">
        <v>65421</v>
      </c>
      <c r="I1257" s="21">
        <v>0.40115559224102354</v>
      </c>
      <c r="J1257" s="21">
        <v>0.20189235872273428</v>
      </c>
      <c r="M1257" s="21">
        <v>0.3969520490362422</v>
      </c>
      <c r="N1257" s="25"/>
    </row>
    <row r="1258" spans="1:14" ht="12">
      <c r="A1258" s="24">
        <v>36500</v>
      </c>
      <c r="B1258" s="199"/>
      <c r="C1258" s="25">
        <v>26287</v>
      </c>
      <c r="D1258" s="25">
        <v>13230</v>
      </c>
      <c r="E1258" s="25"/>
      <c r="F1258" s="25"/>
      <c r="G1258" s="25">
        <v>26004</v>
      </c>
      <c r="H1258" s="22">
        <v>65521</v>
      </c>
      <c r="I1258" s="21">
        <v>0.4011996153904855</v>
      </c>
      <c r="J1258" s="21">
        <v>0.20191999511606964</v>
      </c>
      <c r="M1258" s="21">
        <v>0.39688038949344484</v>
      </c>
      <c r="N1258" s="25"/>
    </row>
    <row r="1259" spans="1:14" ht="12">
      <c r="A1259" s="24">
        <v>36493</v>
      </c>
      <c r="B1259" s="199"/>
      <c r="C1259" s="25">
        <v>26267</v>
      </c>
      <c r="D1259" s="25">
        <v>13207</v>
      </c>
      <c r="E1259" s="25"/>
      <c r="F1259" s="25"/>
      <c r="G1259" s="25">
        <v>25937</v>
      </c>
      <c r="H1259" s="22">
        <v>65411</v>
      </c>
      <c r="I1259" s="21">
        <v>0.40156854351714544</v>
      </c>
      <c r="J1259" s="21">
        <v>0.20190793597407164</v>
      </c>
      <c r="M1259" s="21">
        <v>0.3965235205087829</v>
      </c>
      <c r="N1259" s="25"/>
    </row>
    <row r="1260" spans="1:14" ht="12">
      <c r="A1260" s="24">
        <v>36482</v>
      </c>
      <c r="B1260" s="199"/>
      <c r="C1260" s="25">
        <v>26227</v>
      </c>
      <c r="D1260" s="25">
        <v>13195</v>
      </c>
      <c r="E1260" s="25"/>
      <c r="F1260" s="25"/>
      <c r="G1260" s="25">
        <v>25855</v>
      </c>
      <c r="H1260" s="22">
        <v>65277</v>
      </c>
      <c r="I1260" s="21">
        <v>0.40178010631616035</v>
      </c>
      <c r="J1260" s="21">
        <v>0.20213857867242674</v>
      </c>
      <c r="M1260" s="21">
        <v>0.3960813150114129</v>
      </c>
      <c r="N1260" s="25"/>
    </row>
    <row r="1261" spans="1:14" ht="12">
      <c r="A1261" s="24">
        <v>36474</v>
      </c>
      <c r="B1261" s="199"/>
      <c r="C1261" s="25">
        <v>26199</v>
      </c>
      <c r="D1261" s="25">
        <v>13181</v>
      </c>
      <c r="E1261" s="25"/>
      <c r="F1261" s="25"/>
      <c r="G1261" s="25">
        <v>25785</v>
      </c>
      <c r="H1261" s="22">
        <v>65165</v>
      </c>
      <c r="I1261" s="21">
        <v>0.4020409729149083</v>
      </c>
      <c r="J1261" s="21">
        <v>0.20227115783012353</v>
      </c>
      <c r="M1261" s="21">
        <v>0.3956878692549682</v>
      </c>
      <c r="N1261" s="25"/>
    </row>
    <row r="1262" spans="1:14" ht="12">
      <c r="A1262" s="24">
        <v>36468</v>
      </c>
      <c r="B1262" s="199"/>
      <c r="C1262" s="25">
        <v>26183</v>
      </c>
      <c r="D1262" s="25">
        <v>13168</v>
      </c>
      <c r="E1262" s="25"/>
      <c r="F1262" s="25"/>
      <c r="G1262" s="25">
        <v>25728</v>
      </c>
      <c r="H1262" s="22">
        <v>65079</v>
      </c>
      <c r="I1262" s="21">
        <v>0.4023264032944575</v>
      </c>
      <c r="J1262" s="21">
        <v>0.20233869604634366</v>
      </c>
      <c r="M1262" s="21">
        <v>0.3953349006591988</v>
      </c>
      <c r="N1262" s="25"/>
    </row>
    <row r="1263" spans="1:14" ht="12">
      <c r="A1263" s="24">
        <v>36460</v>
      </c>
      <c r="B1263" s="199" t="s">
        <v>306</v>
      </c>
      <c r="C1263" s="25">
        <v>26127</v>
      </c>
      <c r="D1263" s="25">
        <v>13132</v>
      </c>
      <c r="E1263" s="25"/>
      <c r="F1263" s="25"/>
      <c r="G1263" s="25">
        <v>25596</v>
      </c>
      <c r="H1263" s="22">
        <v>64855</v>
      </c>
      <c r="I1263" s="21">
        <v>0.40285251715365045</v>
      </c>
      <c r="J1263" s="21">
        <v>0.20248246087425795</v>
      </c>
      <c r="M1263" s="21">
        <v>0.3946650219720916</v>
      </c>
      <c r="N1263" s="25"/>
    </row>
    <row r="1264" spans="1:14" ht="12">
      <c r="A1264" s="24">
        <v>36453</v>
      </c>
      <c r="B1264" s="199"/>
      <c r="C1264" s="25">
        <v>26055</v>
      </c>
      <c r="D1264" s="25">
        <v>13096</v>
      </c>
      <c r="E1264" s="25"/>
      <c r="F1264" s="25"/>
      <c r="G1264" s="25">
        <v>25441</v>
      </c>
      <c r="H1264" s="22">
        <v>64592</v>
      </c>
      <c r="I1264" s="21">
        <v>0.403378127322269</v>
      </c>
      <c r="J1264" s="21">
        <v>0.20274956650978448</v>
      </c>
      <c r="M1264" s="21">
        <v>0.3938723061679465</v>
      </c>
      <c r="N1264" s="25"/>
    </row>
    <row r="1265" spans="1:14" ht="12">
      <c r="A1265" s="24">
        <v>36446</v>
      </c>
      <c r="B1265" s="199"/>
      <c r="C1265" s="25">
        <v>26078</v>
      </c>
      <c r="D1265" s="25">
        <v>13092</v>
      </c>
      <c r="E1265" s="25"/>
      <c r="F1265" s="25"/>
      <c r="G1265" s="25">
        <v>25435</v>
      </c>
      <c r="H1265" s="22">
        <v>64605</v>
      </c>
      <c r="I1265" s="21">
        <v>0.40365296803652967</v>
      </c>
      <c r="J1265" s="21">
        <v>0.20264685395867194</v>
      </c>
      <c r="M1265" s="21">
        <v>0.3937001780047984</v>
      </c>
      <c r="N1265" s="25"/>
    </row>
    <row r="1266" spans="1:14" ht="12">
      <c r="A1266" s="24">
        <v>36439</v>
      </c>
      <c r="B1266" s="199"/>
      <c r="C1266" s="25">
        <v>26038</v>
      </c>
      <c r="D1266" s="25">
        <v>13072</v>
      </c>
      <c r="E1266" s="25"/>
      <c r="F1266" s="25"/>
      <c r="G1266" s="25">
        <v>25314</v>
      </c>
      <c r="H1266" s="22">
        <v>64424</v>
      </c>
      <c r="I1266" s="21">
        <v>0.4041661492611449</v>
      </c>
      <c r="J1266" s="21">
        <v>0.2029057494101577</v>
      </c>
      <c r="M1266" s="21">
        <v>0.3929281013286974</v>
      </c>
      <c r="N1266" s="25"/>
    </row>
    <row r="1267" spans="1:14" ht="12">
      <c r="A1267" s="24">
        <v>36432</v>
      </c>
      <c r="B1267" s="199" t="s">
        <v>316</v>
      </c>
      <c r="C1267" s="25">
        <v>26009</v>
      </c>
      <c r="D1267" s="25">
        <v>13052</v>
      </c>
      <c r="E1267" s="25"/>
      <c r="F1267" s="25"/>
      <c r="G1267" s="25">
        <v>25236</v>
      </c>
      <c r="H1267" s="22">
        <v>64297</v>
      </c>
      <c r="I1267" s="21">
        <v>0.40451342986453487</v>
      </c>
      <c r="J1267" s="21">
        <v>0.20299547412787533</v>
      </c>
      <c r="M1267" s="21">
        <v>0.3924910960075898</v>
      </c>
      <c r="N1267" s="25"/>
    </row>
    <row r="1268" spans="1:14" ht="12">
      <c r="A1268" s="24">
        <v>36426</v>
      </c>
      <c r="B1268" s="199"/>
      <c r="C1268" s="25">
        <v>26003</v>
      </c>
      <c r="D1268" s="25">
        <v>13054</v>
      </c>
      <c r="E1268" s="25"/>
      <c r="F1268" s="25"/>
      <c r="G1268" s="25">
        <v>25212</v>
      </c>
      <c r="H1268" s="22">
        <v>64269</v>
      </c>
      <c r="I1268" s="21">
        <v>0.4045963061507103</v>
      </c>
      <c r="J1268" s="21">
        <v>0.20311503213057616</v>
      </c>
      <c r="M1268" s="21">
        <v>0.3922886617187135</v>
      </c>
      <c r="N1268" s="25"/>
    </row>
    <row r="1269" spans="1:14" ht="12">
      <c r="A1269" s="24">
        <v>36419</v>
      </c>
      <c r="B1269" s="199"/>
      <c r="C1269" s="25">
        <v>25986</v>
      </c>
      <c r="D1269" s="25">
        <v>13046</v>
      </c>
      <c r="E1269" s="25"/>
      <c r="F1269" s="25"/>
      <c r="G1269" s="25">
        <v>25090</v>
      </c>
      <c r="H1269" s="22">
        <v>64122</v>
      </c>
      <c r="I1269" s="21">
        <v>0.4052587255544119</v>
      </c>
      <c r="J1269" s="21">
        <v>0.20345591216743084</v>
      </c>
      <c r="M1269" s="21">
        <v>0.39128536227815724</v>
      </c>
      <c r="N1269" s="25"/>
    </row>
    <row r="1270" spans="1:14" ht="12">
      <c r="A1270" s="24">
        <v>36411</v>
      </c>
      <c r="B1270" s="199" t="s">
        <v>301</v>
      </c>
      <c r="C1270" s="25">
        <v>25948</v>
      </c>
      <c r="D1270" s="25">
        <v>13031</v>
      </c>
      <c r="E1270" s="25"/>
      <c r="F1270" s="25"/>
      <c r="G1270" s="25">
        <v>25015</v>
      </c>
      <c r="H1270" s="22">
        <v>63994</v>
      </c>
      <c r="I1270" s="21">
        <v>0.40547551332937465</v>
      </c>
      <c r="J1270" s="21">
        <v>0.20362846516860955</v>
      </c>
      <c r="M1270" s="21">
        <v>0.3908960215020158</v>
      </c>
      <c r="N1270" s="25"/>
    </row>
    <row r="1271" spans="1:14" ht="12">
      <c r="A1271" s="24">
        <v>36405</v>
      </c>
      <c r="B1271" s="199"/>
      <c r="C1271" s="25">
        <v>25950</v>
      </c>
      <c r="D1271" s="25">
        <v>13036</v>
      </c>
      <c r="E1271" s="25"/>
      <c r="F1271" s="25"/>
      <c r="G1271" s="25">
        <v>25000</v>
      </c>
      <c r="H1271" s="22">
        <v>63986</v>
      </c>
      <c r="I1271" s="21">
        <v>0.4055574656956209</v>
      </c>
      <c r="J1271" s="21">
        <v>0.2037320663895227</v>
      </c>
      <c r="M1271" s="21">
        <v>0.39071046791485636</v>
      </c>
      <c r="N1271" s="25"/>
    </row>
    <row r="1272" spans="1:14" ht="12">
      <c r="A1272" s="24">
        <v>36398</v>
      </c>
      <c r="B1272" s="199"/>
      <c r="C1272" s="25">
        <v>25929</v>
      </c>
      <c r="D1272" s="25">
        <v>13029</v>
      </c>
      <c r="E1272" s="25"/>
      <c r="F1272" s="25"/>
      <c r="G1272" s="25">
        <v>24924</v>
      </c>
      <c r="H1272" s="22">
        <v>63882</v>
      </c>
      <c r="I1272" s="21">
        <v>0.40588898281205976</v>
      </c>
      <c r="J1272" s="21">
        <v>0.20395416549262704</v>
      </c>
      <c r="M1272" s="21">
        <v>0.3901568516953132</v>
      </c>
      <c r="N1272" s="25"/>
    </row>
    <row r="1273" spans="1:14" ht="12">
      <c r="A1273" s="24">
        <v>36391</v>
      </c>
      <c r="B1273" s="199"/>
      <c r="C1273" s="25">
        <v>25893</v>
      </c>
      <c r="D1273" s="25">
        <v>12999</v>
      </c>
      <c r="E1273" s="25"/>
      <c r="F1273" s="25"/>
      <c r="G1273" s="25">
        <v>24808</v>
      </c>
      <c r="H1273" s="22">
        <v>63700</v>
      </c>
      <c r="I1273" s="21">
        <v>0.4064835164835165</v>
      </c>
      <c r="J1273" s="21">
        <v>0.20406593406593407</v>
      </c>
      <c r="M1273" s="21">
        <v>0.38945054945054947</v>
      </c>
      <c r="N1273" s="25"/>
    </row>
    <row r="1274" spans="1:14" ht="12">
      <c r="A1274" s="24">
        <v>36384</v>
      </c>
      <c r="B1274" s="199"/>
      <c r="C1274" s="25">
        <v>25870</v>
      </c>
      <c r="D1274" s="25">
        <v>12972</v>
      </c>
      <c r="E1274" s="25"/>
      <c r="F1274" s="25"/>
      <c r="G1274" s="25">
        <v>24720</v>
      </c>
      <c r="H1274" s="22">
        <f>C1274+D1274+G1274</f>
        <v>63562</v>
      </c>
      <c r="I1274" s="21">
        <f>C1274/$H$1274</f>
        <v>0.4070041848903433</v>
      </c>
      <c r="J1274" s="21">
        <f>D1274/$H$1274</f>
        <v>0.20408420125232057</v>
      </c>
      <c r="M1274" s="21">
        <f>G1274/$H$1274</f>
        <v>0.38891161385733614</v>
      </c>
      <c r="N1274" s="25"/>
    </row>
    <row r="1275" spans="1:14" ht="12">
      <c r="A1275" s="24">
        <v>36378</v>
      </c>
      <c r="B1275" s="199"/>
      <c r="C1275" s="25">
        <v>25849</v>
      </c>
      <c r="D1275" s="25">
        <v>12961</v>
      </c>
      <c r="E1275" s="25"/>
      <c r="F1275" s="25"/>
      <c r="G1275" s="25">
        <v>24635</v>
      </c>
      <c r="H1275" s="22">
        <v>63445</v>
      </c>
      <c r="I1275" s="21">
        <v>0.4074237528568051</v>
      </c>
      <c r="J1275" s="21">
        <v>0.20428717787059658</v>
      </c>
      <c r="M1275" s="21">
        <v>0.3882890692725983</v>
      </c>
      <c r="N1275" s="25"/>
    </row>
    <row r="1276" spans="1:14" ht="12">
      <c r="A1276" s="24">
        <v>36370</v>
      </c>
      <c r="B1276" s="199"/>
      <c r="C1276" s="25">
        <v>25857</v>
      </c>
      <c r="D1276" s="25">
        <v>12967</v>
      </c>
      <c r="E1276" s="25"/>
      <c r="F1276" s="25"/>
      <c r="G1276" s="25">
        <v>24553</v>
      </c>
      <c r="H1276" s="22">
        <v>63377</v>
      </c>
      <c r="I1276" s="21">
        <f>C1276/H1276</f>
        <v>0.4079871246666772</v>
      </c>
      <c r="J1276" s="21">
        <f>D1276/H1276</f>
        <v>0.2046010382315351</v>
      </c>
      <c r="M1276" s="21">
        <f>G1276/H1276</f>
        <v>0.3874118371017877</v>
      </c>
      <c r="N1276" s="25"/>
    </row>
    <row r="1277" spans="1:14" ht="12">
      <c r="A1277" s="24">
        <v>36363</v>
      </c>
      <c r="B1277" s="199"/>
      <c r="C1277" s="25">
        <v>25852</v>
      </c>
      <c r="D1277" s="25">
        <v>12955</v>
      </c>
      <c r="E1277" s="25"/>
      <c r="F1277" s="25"/>
      <c r="G1277" s="25">
        <v>24539</v>
      </c>
      <c r="H1277" s="22">
        <v>63346</v>
      </c>
      <c r="I1277" s="21">
        <f>C1277/H1277</f>
        <v>0.40810785211378775</v>
      </c>
      <c r="J1277" s="21">
        <f>D1277/H1277</f>
        <v>0.20451172923310074</v>
      </c>
      <c r="M1277" s="21">
        <f>G1277/H1277</f>
        <v>0.38738041865311146</v>
      </c>
      <c r="N1277" s="25"/>
    </row>
    <row r="1278" spans="1:14" ht="12">
      <c r="A1278" s="24">
        <v>36357</v>
      </c>
      <c r="B1278" s="199"/>
      <c r="C1278" s="25">
        <v>25847</v>
      </c>
      <c r="D1278" s="25">
        <v>12949</v>
      </c>
      <c r="E1278" s="25"/>
      <c r="F1278" s="25"/>
      <c r="G1278" s="25">
        <v>24530</v>
      </c>
      <c r="H1278" s="22">
        <v>63326</v>
      </c>
      <c r="I1278" s="21">
        <f>C1278/H1278</f>
        <v>0.40815778669109054</v>
      </c>
      <c r="J1278" s="21">
        <f>D1278/H1278</f>
        <v>0.20448157155039004</v>
      </c>
      <c r="M1278" s="21">
        <f>G1278/H1278</f>
        <v>0.3873606417585194</v>
      </c>
      <c r="N1278" s="25"/>
    </row>
    <row r="1279" spans="1:14" ht="12">
      <c r="A1279" s="24">
        <v>36351</v>
      </c>
      <c r="B1279" s="199"/>
      <c r="C1279" s="25">
        <v>25827</v>
      </c>
      <c r="D1279" s="25">
        <v>12933</v>
      </c>
      <c r="E1279" s="25"/>
      <c r="F1279" s="25"/>
      <c r="G1279" s="25">
        <v>24488</v>
      </c>
      <c r="H1279" s="22">
        <v>63248</v>
      </c>
      <c r="I1279" s="21">
        <v>0.4083449279028586</v>
      </c>
      <c r="J1279" s="21">
        <v>0.20448077409562357</v>
      </c>
      <c r="M1279" s="21">
        <v>0.3871742980015178</v>
      </c>
      <c r="N1279" s="25"/>
    </row>
    <row r="1280" spans="1:14" ht="12">
      <c r="A1280" s="24">
        <v>36343</v>
      </c>
      <c r="B1280" s="199" t="s">
        <v>266</v>
      </c>
      <c r="C1280" s="25">
        <v>25811</v>
      </c>
      <c r="D1280" s="25">
        <v>12924</v>
      </c>
      <c r="E1280" s="25"/>
      <c r="F1280" s="25"/>
      <c r="G1280" s="25">
        <v>24421</v>
      </c>
      <c r="H1280" s="22">
        <v>63156</v>
      </c>
      <c r="I1280" s="21">
        <v>0.40868642725948445</v>
      </c>
      <c r="J1280" s="21">
        <v>0.20463613908417252</v>
      </c>
      <c r="M1280" s="21">
        <v>0.38667743365634305</v>
      </c>
      <c r="N1280" s="25"/>
    </row>
    <row r="1281" spans="1:14" ht="12">
      <c r="A1281" s="24">
        <v>36333</v>
      </c>
      <c r="B1281" s="199" t="s">
        <v>328</v>
      </c>
      <c r="C1281" s="25">
        <v>25769</v>
      </c>
      <c r="D1281" s="25">
        <v>12893</v>
      </c>
      <c r="E1281" s="25"/>
      <c r="F1281" s="25"/>
      <c r="G1281" s="25">
        <v>24241</v>
      </c>
      <c r="H1281" s="22">
        <v>62903</v>
      </c>
      <c r="I1281" s="21">
        <v>0.40966900893453306</v>
      </c>
      <c r="J1281" s="21">
        <v>0.20495373756001398</v>
      </c>
      <c r="M1281" s="21">
        <v>0.38537725350545293</v>
      </c>
      <c r="N1281" s="25"/>
    </row>
    <row r="1282" spans="1:14" ht="12">
      <c r="A1282" s="24">
        <v>36329</v>
      </c>
      <c r="B1282" s="199" t="s">
        <v>304</v>
      </c>
      <c r="C1282" s="25">
        <v>25746</v>
      </c>
      <c r="D1282" s="25">
        <v>12880</v>
      </c>
      <c r="E1282" s="25"/>
      <c r="F1282" s="25"/>
      <c r="G1282" s="25">
        <v>24196</v>
      </c>
      <c r="H1282" s="22">
        <v>62822</v>
      </c>
      <c r="I1282" s="21">
        <v>0.4098245837445481</v>
      </c>
      <c r="J1282" s="21">
        <v>0.20502371780586418</v>
      </c>
      <c r="M1282" s="21">
        <v>0.38515169844958774</v>
      </c>
      <c r="N1282" s="25"/>
    </row>
    <row r="1283" spans="1:14" ht="12">
      <c r="A1283" s="24">
        <v>36322</v>
      </c>
      <c r="B1283" s="199"/>
      <c r="C1283" s="25">
        <v>25645</v>
      </c>
      <c r="D1283" s="25">
        <v>12804</v>
      </c>
      <c r="E1283" s="25"/>
      <c r="F1283" s="25"/>
      <c r="G1283" s="25">
        <v>24045</v>
      </c>
      <c r="H1283" s="22">
        <v>62494</v>
      </c>
      <c r="I1283" s="21">
        <v>0.4103593945018722</v>
      </c>
      <c r="J1283" s="21">
        <v>0.2048836688322079</v>
      </c>
      <c r="M1283" s="21">
        <v>0.3847569366659199</v>
      </c>
      <c r="N1283" s="25"/>
    </row>
    <row r="1284" spans="1:14" ht="12">
      <c r="A1284" s="24">
        <v>36316</v>
      </c>
      <c r="B1284" s="199"/>
      <c r="C1284" s="25">
        <v>25633</v>
      </c>
      <c r="D1284" s="25">
        <v>12789</v>
      </c>
      <c r="E1284" s="25"/>
      <c r="F1284" s="25"/>
      <c r="G1284" s="25">
        <v>23998</v>
      </c>
      <c r="H1284" s="22">
        <v>62420</v>
      </c>
      <c r="I1284" s="21">
        <v>0.4106536366549183</v>
      </c>
      <c r="J1284" s="21">
        <v>0.2048862544056392</v>
      </c>
      <c r="M1284" s="21">
        <v>0.3844601089394425</v>
      </c>
      <c r="N1284" s="25"/>
    </row>
    <row r="1285" spans="1:14" ht="12">
      <c r="A1285" s="24">
        <v>36308</v>
      </c>
      <c r="B1285" s="199"/>
      <c r="C1285" s="25">
        <v>25616</v>
      </c>
      <c r="D1285" s="25">
        <v>12788</v>
      </c>
      <c r="E1285" s="25"/>
      <c r="F1285" s="25"/>
      <c r="G1285" s="25">
        <v>23943</v>
      </c>
      <c r="H1285" s="22">
        <v>62347</v>
      </c>
      <c r="I1285" s="21">
        <v>0.4108617896610903</v>
      </c>
      <c r="J1285" s="21">
        <v>0.20511010954817394</v>
      </c>
      <c r="M1285" s="21">
        <v>0.38402810079073574</v>
      </c>
      <c r="N1285" s="25"/>
    </row>
    <row r="1286" spans="1:14" ht="12">
      <c r="A1286" s="24">
        <v>36294</v>
      </c>
      <c r="B1286" s="199"/>
      <c r="C1286" s="25">
        <v>25585</v>
      </c>
      <c r="D1286" s="25">
        <v>12769</v>
      </c>
      <c r="E1286" s="25"/>
      <c r="F1286" s="25"/>
      <c r="G1286" s="25">
        <v>23840</v>
      </c>
      <c r="H1286" s="22">
        <v>62194</v>
      </c>
      <c r="I1286" s="21">
        <v>0.4113740875325594</v>
      </c>
      <c r="J1286" s="21">
        <v>0.205309193812908</v>
      </c>
      <c r="M1286" s="21">
        <v>0.3833167186545326</v>
      </c>
      <c r="N1286" s="25"/>
    </row>
    <row r="1287" spans="1:14" ht="12">
      <c r="A1287" s="24">
        <v>36286</v>
      </c>
      <c r="B1287" s="199"/>
      <c r="C1287" s="25">
        <v>25560</v>
      </c>
      <c r="D1287" s="25">
        <v>12750</v>
      </c>
      <c r="E1287" s="25"/>
      <c r="F1287" s="25"/>
      <c r="G1287" s="25">
        <v>23722</v>
      </c>
      <c r="H1287" s="22">
        <v>62032</v>
      </c>
      <c r="I1287" s="21">
        <v>0.41204539592468403</v>
      </c>
      <c r="J1287" s="21">
        <v>0.2055390766056229</v>
      </c>
      <c r="M1287" s="21">
        <v>0.38241552746969304</v>
      </c>
      <c r="N1287" s="25"/>
    </row>
    <row r="1288" spans="1:14" ht="12">
      <c r="A1288" s="24">
        <v>36278</v>
      </c>
      <c r="B1288" s="199"/>
      <c r="C1288" s="25">
        <v>25586</v>
      </c>
      <c r="D1288" s="25">
        <v>12757</v>
      </c>
      <c r="E1288" s="25"/>
      <c r="F1288" s="25"/>
      <c r="G1288" s="25">
        <v>23738</v>
      </c>
      <c r="H1288" s="22">
        <v>62081</v>
      </c>
      <c r="I1288" s="21">
        <v>0.41213897972004315</v>
      </c>
      <c r="J1288" s="21">
        <v>0.2054896022937775</v>
      </c>
      <c r="M1288" s="21">
        <v>0.38237141798617935</v>
      </c>
      <c r="N1288" s="25"/>
    </row>
    <row r="1289" spans="1:14" ht="12">
      <c r="A1289" s="24">
        <v>36271</v>
      </c>
      <c r="B1289" s="199" t="s">
        <v>56</v>
      </c>
      <c r="C1289" s="25">
        <v>25552</v>
      </c>
      <c r="D1289" s="25">
        <v>12738</v>
      </c>
      <c r="E1289" s="25"/>
      <c r="F1289" s="25"/>
      <c r="G1289" s="25">
        <v>23669</v>
      </c>
      <c r="H1289" s="22">
        <v>61959</v>
      </c>
      <c r="I1289" s="21">
        <f>C1289/H1289</f>
        <v>0.41240174954405334</v>
      </c>
      <c r="J1289" s="21">
        <f>D1289/H1289</f>
        <v>0.20558756597104536</v>
      </c>
      <c r="M1289" s="21">
        <f>G1289/H1289</f>
        <v>0.38201068448490133</v>
      </c>
      <c r="N1289" s="25"/>
    </row>
    <row r="1290" spans="1:14" ht="12">
      <c r="A1290" s="24">
        <v>36266</v>
      </c>
      <c r="B1290" s="199"/>
      <c r="C1290" s="25">
        <v>26382</v>
      </c>
      <c r="D1290" s="25">
        <v>13254</v>
      </c>
      <c r="E1290" s="25"/>
      <c r="F1290" s="25"/>
      <c r="G1290" s="25">
        <v>24659</v>
      </c>
      <c r="H1290" s="22">
        <v>64295</v>
      </c>
      <c r="I1290" s="21">
        <f>C1290/H1290</f>
        <v>0.41032739715374444</v>
      </c>
      <c r="J1290" s="21">
        <f>D1290/H1290</f>
        <v>0.20614355704176063</v>
      </c>
      <c r="M1290" s="21">
        <f>G1290/H1290</f>
        <v>0.38352904580449493</v>
      </c>
      <c r="N1290" s="25"/>
    </row>
    <row r="1291" spans="1:15" ht="12">
      <c r="A1291" s="24">
        <v>36259</v>
      </c>
      <c r="B1291" s="199" t="s">
        <v>208</v>
      </c>
      <c r="C1291" s="25">
        <v>26369</v>
      </c>
      <c r="D1291" s="25">
        <v>13239</v>
      </c>
      <c r="G1291" s="25">
        <v>24598</v>
      </c>
      <c r="H1291" s="22">
        <v>64206</v>
      </c>
      <c r="I1291" s="21">
        <v>0.4106937046381958</v>
      </c>
      <c r="J1291" s="21">
        <v>0.20619568264648164</v>
      </c>
      <c r="M1291" s="21">
        <v>0.38311061271532254</v>
      </c>
      <c r="N1291" s="256" t="s">
        <v>124</v>
      </c>
      <c r="O1291" s="256" t="s">
        <v>124</v>
      </c>
    </row>
    <row r="1292" spans="1:15" ht="12">
      <c r="A1292" s="24">
        <v>36252</v>
      </c>
      <c r="B1292" s="199"/>
      <c r="C1292" s="25">
        <v>26356</v>
      </c>
      <c r="D1292" s="25">
        <v>13234</v>
      </c>
      <c r="G1292" s="25">
        <v>24479</v>
      </c>
      <c r="H1292" s="22">
        <v>64127</v>
      </c>
      <c r="I1292" s="21">
        <v>0.4109969279710574</v>
      </c>
      <c r="J1292" s="21">
        <v>0.20637173109610615</v>
      </c>
      <c r="M1292" s="21">
        <v>0.3817268857111669</v>
      </c>
      <c r="N1292" s="25">
        <v>58</v>
      </c>
      <c r="O1292" s="21">
        <f>N1292/H1292</f>
        <v>0.0009044552216694996</v>
      </c>
    </row>
    <row r="1293" spans="1:15" ht="12">
      <c r="A1293" s="24">
        <v>36243</v>
      </c>
      <c r="B1293" s="199" t="s">
        <v>321</v>
      </c>
      <c r="C1293" s="25">
        <v>26345</v>
      </c>
      <c r="D1293" s="25">
        <v>13207</v>
      </c>
      <c r="G1293" s="25">
        <v>24352</v>
      </c>
      <c r="H1293" s="22">
        <v>63962</v>
      </c>
      <c r="I1293" s="21">
        <v>0.41188518182670963</v>
      </c>
      <c r="J1293" s="21">
        <v>0.20648197367186766</v>
      </c>
      <c r="M1293" s="21">
        <v>0.3807260560958069</v>
      </c>
      <c r="N1293" s="25">
        <v>58</v>
      </c>
      <c r="O1293" s="21">
        <v>0.0009067884056158344</v>
      </c>
    </row>
    <row r="1294" spans="1:15" ht="12">
      <c r="A1294" s="24">
        <v>36236</v>
      </c>
      <c r="B1294" s="199"/>
      <c r="C1294" s="25">
        <v>26337</v>
      </c>
      <c r="D1294" s="25">
        <v>13195</v>
      </c>
      <c r="G1294" s="25">
        <v>24297</v>
      </c>
      <c r="H1294" s="22">
        <v>63887</v>
      </c>
      <c r="I1294" s="21">
        <v>0.41224349241629754</v>
      </c>
      <c r="J1294" s="21">
        <v>0.20653654108034497</v>
      </c>
      <c r="M1294" s="21">
        <v>0.3803121135755318</v>
      </c>
      <c r="N1294" s="25">
        <v>58</v>
      </c>
      <c r="O1294" s="21">
        <v>0.0009078529278256923</v>
      </c>
    </row>
    <row r="1295" spans="1:15" ht="12">
      <c r="A1295" s="24">
        <v>36224</v>
      </c>
      <c r="B1295" s="199"/>
      <c r="C1295" s="25">
        <v>26317</v>
      </c>
      <c r="D1295" s="25">
        <v>13172</v>
      </c>
      <c r="G1295" s="25">
        <v>24198</v>
      </c>
      <c r="H1295" s="22">
        <v>63743</v>
      </c>
      <c r="I1295" s="21">
        <f aca="true" t="shared" si="107" ref="I1295:I1358">C1295/H1295</f>
        <v>0.41286102003357233</v>
      </c>
      <c r="J1295" s="21">
        <f aca="true" t="shared" si="108" ref="J1295:J1358">D1295/H1295</f>
        <v>0.20664229797781716</v>
      </c>
      <c r="M1295" s="21">
        <f aca="true" t="shared" si="109" ref="M1295:M1358">G1295/H1295</f>
        <v>0.3796181541502596</v>
      </c>
      <c r="N1295" s="25">
        <v>56</v>
      </c>
      <c r="O1295" s="21">
        <f aca="true" t="shared" si="110" ref="O1295:O1326">N1295/H1295</f>
        <v>0.0008785278383508777</v>
      </c>
    </row>
    <row r="1296" spans="1:15" ht="12">
      <c r="A1296" s="24">
        <v>36217</v>
      </c>
      <c r="B1296" s="199"/>
      <c r="C1296" s="25">
        <v>26309</v>
      </c>
      <c r="D1296" s="25">
        <v>13175</v>
      </c>
      <c r="G1296" s="25">
        <v>24182</v>
      </c>
      <c r="H1296" s="22">
        <v>63722</v>
      </c>
      <c r="I1296" s="21">
        <f t="shared" si="107"/>
        <v>0.4128715357333417</v>
      </c>
      <c r="J1296" s="21">
        <f t="shared" si="108"/>
        <v>0.20675747779416842</v>
      </c>
      <c r="M1296" s="21">
        <f t="shared" si="109"/>
        <v>0.3794921691095697</v>
      </c>
      <c r="N1296" s="25">
        <v>56</v>
      </c>
      <c r="O1296" s="21">
        <f t="shared" si="110"/>
        <v>0.0008788173629201845</v>
      </c>
    </row>
    <row r="1297" spans="1:15" ht="12">
      <c r="A1297" s="24">
        <v>36209</v>
      </c>
      <c r="B1297" s="199"/>
      <c r="C1297" s="25">
        <v>26301</v>
      </c>
      <c r="D1297" s="25">
        <v>13164</v>
      </c>
      <c r="G1297" s="25">
        <v>24120</v>
      </c>
      <c r="H1297" s="22">
        <v>63641</v>
      </c>
      <c r="I1297" s="21">
        <f t="shared" si="107"/>
        <v>0.4132713188039157</v>
      </c>
      <c r="J1297" s="21">
        <f t="shared" si="108"/>
        <v>0.20684778680410426</v>
      </c>
      <c r="M1297" s="21">
        <f t="shared" si="109"/>
        <v>0.3790009585015949</v>
      </c>
      <c r="N1297" s="25">
        <v>56</v>
      </c>
      <c r="O1297" s="21">
        <f t="shared" si="110"/>
        <v>0.0008799358903851291</v>
      </c>
    </row>
    <row r="1298" spans="1:15" ht="12">
      <c r="A1298" s="24">
        <v>36203</v>
      </c>
      <c r="B1298" s="199"/>
      <c r="C1298" s="25">
        <v>26300</v>
      </c>
      <c r="D1298" s="25">
        <v>13160</v>
      </c>
      <c r="G1298" s="25">
        <v>24101</v>
      </c>
      <c r="H1298" s="22">
        <v>63617</v>
      </c>
      <c r="I1298" s="21">
        <f t="shared" si="107"/>
        <v>0.4134115095021771</v>
      </c>
      <c r="J1298" s="21">
        <f t="shared" si="108"/>
        <v>0.20686294543911218</v>
      </c>
      <c r="M1298" s="21">
        <f t="shared" si="109"/>
        <v>0.3788452772057783</v>
      </c>
      <c r="N1298" s="25">
        <v>56</v>
      </c>
      <c r="O1298" s="21">
        <f t="shared" si="110"/>
        <v>0.0008802678529323923</v>
      </c>
    </row>
    <row r="1299" spans="1:15" ht="12">
      <c r="A1299" s="24">
        <v>36196</v>
      </c>
      <c r="B1299" s="199"/>
      <c r="C1299" s="25">
        <v>26287</v>
      </c>
      <c r="D1299" s="25">
        <v>13157</v>
      </c>
      <c r="G1299" s="25">
        <v>24039</v>
      </c>
      <c r="H1299" s="22">
        <v>63538</v>
      </c>
      <c r="I1299" s="21">
        <f t="shared" si="107"/>
        <v>0.41372092291227297</v>
      </c>
      <c r="J1299" s="21">
        <f t="shared" si="108"/>
        <v>0.20707293273316754</v>
      </c>
      <c r="M1299" s="21">
        <f t="shared" si="109"/>
        <v>0.3783405206333218</v>
      </c>
      <c r="N1299" s="25">
        <v>55</v>
      </c>
      <c r="O1299" s="21">
        <f t="shared" si="110"/>
        <v>0.0008656237212376845</v>
      </c>
    </row>
    <row r="1300" spans="1:15" ht="12">
      <c r="A1300" s="24">
        <v>36189</v>
      </c>
      <c r="B1300" s="199"/>
      <c r="C1300" s="25">
        <v>26277</v>
      </c>
      <c r="D1300" s="25">
        <v>13146</v>
      </c>
      <c r="G1300" s="25">
        <v>23989</v>
      </c>
      <c r="H1300" s="22">
        <f>SUM(C1300:G1300)</f>
        <v>63412</v>
      </c>
      <c r="I1300" s="21">
        <f t="shared" si="107"/>
        <v>0.4143852898505015</v>
      </c>
      <c r="J1300" s="21">
        <f t="shared" si="108"/>
        <v>0.20731091906894594</v>
      </c>
      <c r="M1300" s="21">
        <f t="shared" si="109"/>
        <v>0.37830379108055256</v>
      </c>
      <c r="N1300" s="25">
        <v>55</v>
      </c>
      <c r="O1300" s="21">
        <f t="shared" si="110"/>
        <v>0.0008673437204314641</v>
      </c>
    </row>
    <row r="1301" spans="1:15" ht="12">
      <c r="A1301" s="24">
        <v>36182</v>
      </c>
      <c r="B1301" s="199"/>
      <c r="C1301" s="25">
        <v>26270</v>
      </c>
      <c r="D1301" s="25">
        <v>13138</v>
      </c>
      <c r="G1301" s="25">
        <v>23953</v>
      </c>
      <c r="H1301" s="22">
        <f>SUM(C1301:G1301)</f>
        <v>63361</v>
      </c>
      <c r="I1301" s="21">
        <f t="shared" si="107"/>
        <v>0.4146083552974227</v>
      </c>
      <c r="J1301" s="21">
        <f t="shared" si="108"/>
        <v>0.20735152538627863</v>
      </c>
      <c r="M1301" s="21">
        <f t="shared" si="109"/>
        <v>0.37804011931629866</v>
      </c>
      <c r="N1301" s="25">
        <v>55</v>
      </c>
      <c r="O1301" s="21">
        <f t="shared" si="110"/>
        <v>0.0008680418554000095</v>
      </c>
    </row>
    <row r="1302" spans="1:15" ht="12">
      <c r="A1302" s="24">
        <v>36175</v>
      </c>
      <c r="B1302" s="199"/>
      <c r="C1302" s="25">
        <v>26255</v>
      </c>
      <c r="D1302" s="25">
        <v>13139</v>
      </c>
      <c r="G1302" s="25">
        <v>23912</v>
      </c>
      <c r="H1302" s="22">
        <v>63361</v>
      </c>
      <c r="I1302" s="21">
        <f t="shared" si="107"/>
        <v>0.4143716166095863</v>
      </c>
      <c r="J1302" s="21">
        <f t="shared" si="108"/>
        <v>0.2073673079654677</v>
      </c>
      <c r="M1302" s="21">
        <f t="shared" si="109"/>
        <v>0.37739303356954595</v>
      </c>
      <c r="N1302" s="25">
        <v>55</v>
      </c>
      <c r="O1302" s="21">
        <f t="shared" si="110"/>
        <v>0.0008680418554000095</v>
      </c>
    </row>
    <row r="1303" spans="1:15" ht="12">
      <c r="A1303" s="24">
        <v>36168</v>
      </c>
      <c r="B1303" s="199" t="s">
        <v>273</v>
      </c>
      <c r="C1303" s="25">
        <v>26306</v>
      </c>
      <c r="D1303" s="25">
        <v>13194</v>
      </c>
      <c r="G1303" s="25">
        <v>23903</v>
      </c>
      <c r="H1303" s="22">
        <v>63457</v>
      </c>
      <c r="I1303" s="21">
        <f t="shared" si="107"/>
        <v>0.4145484343728824</v>
      </c>
      <c r="J1303" s="21">
        <f t="shared" si="108"/>
        <v>0.2079203239989284</v>
      </c>
      <c r="M1303" s="21">
        <f t="shared" si="109"/>
        <v>0.3766802716800353</v>
      </c>
      <c r="N1303" s="25">
        <v>54</v>
      </c>
      <c r="O1303" s="21">
        <f t="shared" si="110"/>
        <v>0.000850969948153868</v>
      </c>
    </row>
    <row r="1304" spans="1:15" ht="12">
      <c r="A1304" s="24">
        <v>36160</v>
      </c>
      <c r="B1304" s="199"/>
      <c r="C1304" s="25">
        <v>26262</v>
      </c>
      <c r="D1304" s="25">
        <v>13172</v>
      </c>
      <c r="G1304" s="25">
        <v>23812</v>
      </c>
      <c r="H1304" s="22">
        <v>63299</v>
      </c>
      <c r="I1304" s="21">
        <f t="shared" si="107"/>
        <v>0.414888070901594</v>
      </c>
      <c r="J1304" s="21">
        <f t="shared" si="108"/>
        <v>0.2080917550040285</v>
      </c>
      <c r="M1304" s="21">
        <f t="shared" si="109"/>
        <v>0.37618287808654166</v>
      </c>
      <c r="N1304" s="25">
        <v>53</v>
      </c>
      <c r="O1304" s="21">
        <f t="shared" si="110"/>
        <v>0.0008372960078358268</v>
      </c>
    </row>
    <row r="1305" spans="1:15" ht="12">
      <c r="A1305" s="24">
        <v>36152</v>
      </c>
      <c r="B1305" s="199"/>
      <c r="C1305" s="25">
        <v>26246</v>
      </c>
      <c r="D1305" s="25">
        <v>13168</v>
      </c>
      <c r="G1305" s="25">
        <v>23806</v>
      </c>
      <c r="H1305" s="22">
        <v>63273</v>
      </c>
      <c r="I1305" s="21">
        <f t="shared" si="107"/>
        <v>0.4148056833088363</v>
      </c>
      <c r="J1305" s="21">
        <f t="shared" si="108"/>
        <v>0.20811404548543613</v>
      </c>
      <c r="M1305" s="21">
        <f t="shared" si="109"/>
        <v>0.37624263113808415</v>
      </c>
      <c r="N1305" s="25">
        <v>53</v>
      </c>
      <c r="O1305" s="21">
        <f t="shared" si="110"/>
        <v>0.0008376400676433866</v>
      </c>
    </row>
    <row r="1306" spans="1:15" ht="12">
      <c r="A1306" s="24">
        <v>36147</v>
      </c>
      <c r="B1306" s="199"/>
      <c r="C1306" s="25">
        <v>26223</v>
      </c>
      <c r="D1306" s="25">
        <v>13160</v>
      </c>
      <c r="G1306" s="25">
        <v>23769</v>
      </c>
      <c r="H1306" s="22">
        <v>63205</v>
      </c>
      <c r="I1306" s="21">
        <f t="shared" si="107"/>
        <v>0.4148880626532711</v>
      </c>
      <c r="J1306" s="21">
        <f t="shared" si="108"/>
        <v>0.2082113756823036</v>
      </c>
      <c r="M1306" s="21">
        <f t="shared" si="109"/>
        <v>0.3760620204097777</v>
      </c>
      <c r="N1306" s="25">
        <v>53</v>
      </c>
      <c r="O1306" s="21">
        <f t="shared" si="110"/>
        <v>0.0008385412546475753</v>
      </c>
    </row>
    <row r="1307" spans="1:15" ht="12">
      <c r="A1307" s="24">
        <v>36140</v>
      </c>
      <c r="B1307" s="199"/>
      <c r="C1307" s="25">
        <v>26202</v>
      </c>
      <c r="D1307" s="25">
        <v>13155</v>
      </c>
      <c r="G1307" s="25">
        <v>23722</v>
      </c>
      <c r="H1307" s="22">
        <v>63132</v>
      </c>
      <c r="I1307" s="21">
        <f t="shared" si="107"/>
        <v>0.4150351644174111</v>
      </c>
      <c r="J1307" s="21">
        <f t="shared" si="108"/>
        <v>0.20837293290249</v>
      </c>
      <c r="M1307" s="21">
        <f t="shared" si="109"/>
        <v>0.37575239181397707</v>
      </c>
      <c r="N1307" s="25">
        <v>53</v>
      </c>
      <c r="O1307" s="21">
        <f t="shared" si="110"/>
        <v>0.0008395108661217766</v>
      </c>
    </row>
    <row r="1308" spans="1:15" ht="12">
      <c r="A1308" s="24">
        <v>36133</v>
      </c>
      <c r="B1308" s="199"/>
      <c r="C1308" s="25">
        <v>26187</v>
      </c>
      <c r="D1308" s="25">
        <v>13145</v>
      </c>
      <c r="G1308" s="25">
        <v>23654</v>
      </c>
      <c r="H1308" s="22">
        <v>63038</v>
      </c>
      <c r="I1308" s="21">
        <f t="shared" si="107"/>
        <v>0.4154160982264666</v>
      </c>
      <c r="J1308" s="21">
        <f t="shared" si="108"/>
        <v>0.20852501665661982</v>
      </c>
      <c r="M1308" s="21">
        <f t="shared" si="109"/>
        <v>0.3752339858498049</v>
      </c>
      <c r="N1308" s="25">
        <v>52</v>
      </c>
      <c r="O1308" s="21">
        <f t="shared" si="110"/>
        <v>0.0008248992671087281</v>
      </c>
    </row>
    <row r="1309" spans="1:41" ht="12">
      <c r="A1309" s="24">
        <v>36119</v>
      </c>
      <c r="B1309" s="199"/>
      <c r="C1309" s="25">
        <v>26140</v>
      </c>
      <c r="D1309" s="25">
        <v>13120</v>
      </c>
      <c r="G1309" s="25">
        <v>23570</v>
      </c>
      <c r="H1309" s="22">
        <v>62881</v>
      </c>
      <c r="I1309" s="21">
        <f t="shared" si="107"/>
        <v>0.41570585709514796</v>
      </c>
      <c r="J1309" s="21">
        <f t="shared" si="108"/>
        <v>0.20864808129641704</v>
      </c>
      <c r="M1309" s="21">
        <f t="shared" si="109"/>
        <v>0.37483500580461504</v>
      </c>
      <c r="N1309" s="25">
        <v>51</v>
      </c>
      <c r="O1309" s="21">
        <f t="shared" si="110"/>
        <v>0.0008110558038199138</v>
      </c>
      <c r="AO1309" s="21"/>
    </row>
    <row r="1310" spans="1:15" ht="12">
      <c r="A1310" s="24">
        <v>36112</v>
      </c>
      <c r="B1310" s="199"/>
      <c r="C1310" s="25">
        <v>26103</v>
      </c>
      <c r="D1310" s="25">
        <v>13096</v>
      </c>
      <c r="G1310" s="25">
        <v>23475</v>
      </c>
      <c r="H1310" s="22">
        <v>62724</v>
      </c>
      <c r="I1310" s="21">
        <f t="shared" si="107"/>
        <v>0.4161564951214846</v>
      </c>
      <c r="J1310" s="21">
        <f t="shared" si="108"/>
        <v>0.20878770486576112</v>
      </c>
      <c r="M1310" s="21">
        <f t="shared" si="109"/>
        <v>0.3742586569734073</v>
      </c>
      <c r="N1310" s="25">
        <v>50</v>
      </c>
      <c r="O1310" s="21">
        <f t="shared" si="110"/>
        <v>0.0007971430393469805</v>
      </c>
    </row>
    <row r="1311" spans="1:15" ht="12">
      <c r="A1311" s="24">
        <v>36104</v>
      </c>
      <c r="B1311" s="199" t="s">
        <v>303</v>
      </c>
      <c r="C1311" s="25">
        <v>26016</v>
      </c>
      <c r="D1311" s="25">
        <v>13042</v>
      </c>
      <c r="G1311" s="25">
        <v>23301</v>
      </c>
      <c r="H1311" s="22">
        <v>62409</v>
      </c>
      <c r="I1311" s="21">
        <f t="shared" si="107"/>
        <v>0.41686295245877997</v>
      </c>
      <c r="J1311" s="21">
        <f t="shared" si="108"/>
        <v>0.20897626944831674</v>
      </c>
      <c r="M1311" s="21">
        <f t="shared" si="109"/>
        <v>0.37335961159448156</v>
      </c>
      <c r="N1311" s="25">
        <v>50</v>
      </c>
      <c r="O1311" s="21">
        <f t="shared" si="110"/>
        <v>0.000801166498421702</v>
      </c>
    </row>
    <row r="1312" spans="1:15" ht="12">
      <c r="A1312" s="24">
        <v>36092</v>
      </c>
      <c r="B1312" s="199" t="s">
        <v>304</v>
      </c>
      <c r="C1312" s="25">
        <v>26017</v>
      </c>
      <c r="D1312" s="25">
        <v>13022</v>
      </c>
      <c r="G1312" s="25">
        <v>23247</v>
      </c>
      <c r="H1312" s="22">
        <v>62336</v>
      </c>
      <c r="I1312" s="21">
        <f t="shared" si="107"/>
        <v>0.41736717145790553</v>
      </c>
      <c r="J1312" s="21">
        <f t="shared" si="108"/>
        <v>0.20890015400410678</v>
      </c>
      <c r="M1312" s="21">
        <f t="shared" si="109"/>
        <v>0.37293056981519507</v>
      </c>
      <c r="N1312" s="25">
        <v>50</v>
      </c>
      <c r="O1312" s="21">
        <f t="shared" si="110"/>
        <v>0.0008021047227926078</v>
      </c>
    </row>
    <row r="1313" spans="1:15" ht="12">
      <c r="A1313" s="24">
        <v>36091</v>
      </c>
      <c r="B1313" s="199"/>
      <c r="C1313" s="25">
        <v>26013</v>
      </c>
      <c r="D1313" s="25">
        <v>13030</v>
      </c>
      <c r="G1313" s="25">
        <v>23152</v>
      </c>
      <c r="H1313" s="22">
        <v>62240</v>
      </c>
      <c r="I1313" s="21">
        <f t="shared" si="107"/>
        <v>0.4179466580976864</v>
      </c>
      <c r="J1313" s="21">
        <f t="shared" si="108"/>
        <v>0.20935089974293059</v>
      </c>
      <c r="M1313" s="21">
        <f t="shared" si="109"/>
        <v>0.37197943444730075</v>
      </c>
      <c r="N1313" s="25">
        <v>45</v>
      </c>
      <c r="O1313" s="21">
        <f t="shared" si="110"/>
        <v>0.0007230077120822622</v>
      </c>
    </row>
    <row r="1314" spans="1:15" ht="12">
      <c r="A1314" s="24">
        <v>36084</v>
      </c>
      <c r="B1314" s="199"/>
      <c r="C1314" s="25">
        <v>25973</v>
      </c>
      <c r="D1314" s="25">
        <v>13021</v>
      </c>
      <c r="G1314" s="25">
        <v>23032</v>
      </c>
      <c r="H1314" s="22">
        <v>62069</v>
      </c>
      <c r="I1314" s="21">
        <f t="shared" si="107"/>
        <v>0.41845365641463533</v>
      </c>
      <c r="J1314" s="21">
        <f t="shared" si="108"/>
        <v>0.20978266123185488</v>
      </c>
      <c r="M1314" s="21">
        <f t="shared" si="109"/>
        <v>0.37107090496060835</v>
      </c>
      <c r="N1314" s="25">
        <v>43</v>
      </c>
      <c r="O1314" s="21">
        <f t="shared" si="110"/>
        <v>0.0006927773929014484</v>
      </c>
    </row>
    <row r="1315" spans="1:15" ht="12">
      <c r="A1315" s="24">
        <v>36077</v>
      </c>
      <c r="B1315" s="199"/>
      <c r="C1315" s="25">
        <v>25921</v>
      </c>
      <c r="D1315" s="25">
        <v>12991</v>
      </c>
      <c r="G1315" s="25">
        <v>22938</v>
      </c>
      <c r="H1315" s="22">
        <v>61891</v>
      </c>
      <c r="I1315" s="21">
        <f t="shared" si="107"/>
        <v>0.41881695238403</v>
      </c>
      <c r="J1315" s="21">
        <f t="shared" si="108"/>
        <v>0.20990127805335185</v>
      </c>
      <c r="M1315" s="21">
        <f t="shared" si="109"/>
        <v>0.3706193146014768</v>
      </c>
      <c r="N1315" s="25">
        <v>41</v>
      </c>
      <c r="O1315" s="21">
        <f t="shared" si="110"/>
        <v>0.0006624549611413614</v>
      </c>
    </row>
    <row r="1316" spans="1:15" ht="12">
      <c r="A1316" s="24">
        <v>36070</v>
      </c>
      <c r="B1316" s="199"/>
      <c r="C1316" s="22">
        <v>25887</v>
      </c>
      <c r="D1316" s="22">
        <v>12963</v>
      </c>
      <c r="G1316" s="22">
        <v>22854</v>
      </c>
      <c r="H1316" s="22">
        <v>61745</v>
      </c>
      <c r="I1316" s="21">
        <f t="shared" si="107"/>
        <v>0.41925661996922825</v>
      </c>
      <c r="J1316" s="21">
        <f t="shared" si="108"/>
        <v>0.20994412503036683</v>
      </c>
      <c r="M1316" s="21">
        <f t="shared" si="109"/>
        <v>0.3701352336221556</v>
      </c>
      <c r="N1316" s="22">
        <v>41</v>
      </c>
      <c r="O1316" s="21">
        <f t="shared" si="110"/>
        <v>0.0006640213782492509</v>
      </c>
    </row>
    <row r="1317" spans="1:15" ht="12">
      <c r="A1317" s="24">
        <v>36062</v>
      </c>
      <c r="B1317" s="199"/>
      <c r="C1317" s="25">
        <v>25816</v>
      </c>
      <c r="D1317" s="25">
        <v>12912</v>
      </c>
      <c r="G1317" s="25">
        <v>22719</v>
      </c>
      <c r="H1317" s="22">
        <v>61487</v>
      </c>
      <c r="I1317" s="21">
        <f t="shared" si="107"/>
        <v>0.41986110885227773</v>
      </c>
      <c r="J1317" s="21">
        <f t="shared" si="108"/>
        <v>0.20999560882788232</v>
      </c>
      <c r="M1317" s="21">
        <f t="shared" si="109"/>
        <v>0.36949273830240537</v>
      </c>
      <c r="N1317" s="25">
        <v>40</v>
      </c>
      <c r="O1317" s="21">
        <f t="shared" si="110"/>
        <v>0.0006505440174345797</v>
      </c>
    </row>
    <row r="1318" spans="1:15" ht="12">
      <c r="A1318" s="24">
        <v>36055</v>
      </c>
      <c r="B1318" s="199"/>
      <c r="C1318" s="25">
        <v>25782</v>
      </c>
      <c r="D1318" s="25">
        <v>12880</v>
      </c>
      <c r="G1318" s="25">
        <v>22628</v>
      </c>
      <c r="H1318" s="22">
        <f>SUM(C1318:G1318)</f>
        <v>61290</v>
      </c>
      <c r="I1318" s="21">
        <f t="shared" si="107"/>
        <v>0.42065589818893784</v>
      </c>
      <c r="J1318" s="21">
        <f t="shared" si="108"/>
        <v>0.21014847446565507</v>
      </c>
      <c r="M1318" s="21">
        <f t="shared" si="109"/>
        <v>0.36919562734540706</v>
      </c>
      <c r="N1318" s="25">
        <v>40</v>
      </c>
      <c r="O1318" s="21">
        <f t="shared" si="110"/>
        <v>0.0006526350138684941</v>
      </c>
    </row>
    <row r="1319" spans="1:15" ht="12">
      <c r="A1319" s="24">
        <v>36049</v>
      </c>
      <c r="B1319" s="199"/>
      <c r="C1319" s="25">
        <v>25729</v>
      </c>
      <c r="D1319" s="25">
        <v>12855</v>
      </c>
      <c r="G1319" s="25">
        <v>22505</v>
      </c>
      <c r="H1319" s="22">
        <v>61129</v>
      </c>
      <c r="I1319" s="21">
        <f t="shared" si="107"/>
        <v>0.42089679202996944</v>
      </c>
      <c r="J1319" s="21">
        <f t="shared" si="108"/>
        <v>0.21029298696199838</v>
      </c>
      <c r="M1319" s="21">
        <f t="shared" si="109"/>
        <v>0.3681558671007214</v>
      </c>
      <c r="N1319" s="25">
        <v>40</v>
      </c>
      <c r="O1319" s="21">
        <f t="shared" si="110"/>
        <v>0.000654353907310769</v>
      </c>
    </row>
    <row r="1320" spans="1:15" ht="12">
      <c r="A1320" s="24">
        <v>36040</v>
      </c>
      <c r="B1320" s="199" t="s">
        <v>301</v>
      </c>
      <c r="C1320" s="25">
        <v>25663</v>
      </c>
      <c r="D1320" s="25">
        <v>12812</v>
      </c>
      <c r="G1320" s="25">
        <v>22346</v>
      </c>
      <c r="H1320" s="22">
        <f>SUM(C1320:G1320)</f>
        <v>60821</v>
      </c>
      <c r="I1320" s="21">
        <f t="shared" si="107"/>
        <v>0.42194307887078475</v>
      </c>
      <c r="J1320" s="21">
        <f t="shared" si="108"/>
        <v>0.21065092648920603</v>
      </c>
      <c r="M1320" s="21">
        <f t="shared" si="109"/>
        <v>0.3674059946400092</v>
      </c>
      <c r="N1320" s="25">
        <v>40</v>
      </c>
      <c r="O1320" s="21">
        <f t="shared" si="110"/>
        <v>0.0006576675819207182</v>
      </c>
    </row>
    <row r="1321" spans="1:15" ht="12">
      <c r="A1321" s="24">
        <v>36034</v>
      </c>
      <c r="B1321" s="199"/>
      <c r="C1321" s="25">
        <v>25660</v>
      </c>
      <c r="D1321" s="25">
        <v>12808</v>
      </c>
      <c r="G1321" s="25">
        <v>22313</v>
      </c>
      <c r="H1321" s="22">
        <v>60821</v>
      </c>
      <c r="I1321" s="21">
        <f t="shared" si="107"/>
        <v>0.4218937538021407</v>
      </c>
      <c r="J1321" s="21">
        <f t="shared" si="108"/>
        <v>0.21058515973101397</v>
      </c>
      <c r="M1321" s="21">
        <f t="shared" si="109"/>
        <v>0.36686341888492463</v>
      </c>
      <c r="N1321" s="25">
        <v>40</v>
      </c>
      <c r="O1321" s="21">
        <f t="shared" si="110"/>
        <v>0.0006576675819207182</v>
      </c>
    </row>
    <row r="1322" spans="1:15" ht="12">
      <c r="A1322" s="24">
        <v>36027</v>
      </c>
      <c r="B1322" s="199"/>
      <c r="C1322" s="25">
        <v>25622</v>
      </c>
      <c r="D1322" s="25">
        <v>12769</v>
      </c>
      <c r="G1322" s="25">
        <v>22186</v>
      </c>
      <c r="H1322" s="22">
        <f>SUM(C1322:G1322)</f>
        <v>60577</v>
      </c>
      <c r="I1322" s="21">
        <f t="shared" si="107"/>
        <v>0.42296581210690526</v>
      </c>
      <c r="J1322" s="21">
        <f t="shared" si="108"/>
        <v>0.21078957360054146</v>
      </c>
      <c r="M1322" s="21">
        <f t="shared" si="109"/>
        <v>0.3662446142925533</v>
      </c>
      <c r="N1322" s="25">
        <v>40</v>
      </c>
      <c r="O1322" s="21">
        <f t="shared" si="110"/>
        <v>0.0006603166218201627</v>
      </c>
    </row>
    <row r="1323" spans="1:15" ht="12">
      <c r="A1323" s="24">
        <v>36014</v>
      </c>
      <c r="B1323" s="199"/>
      <c r="C1323" s="25">
        <v>25567</v>
      </c>
      <c r="D1323" s="25">
        <v>12723</v>
      </c>
      <c r="G1323" s="25">
        <v>22029</v>
      </c>
      <c r="H1323" s="22">
        <f>SUM(C1323:G1323)</f>
        <v>60319</v>
      </c>
      <c r="I1323" s="21">
        <f t="shared" si="107"/>
        <v>0.42386312770437173</v>
      </c>
      <c r="J1323" s="21">
        <f t="shared" si="108"/>
        <v>0.21092856313930933</v>
      </c>
      <c r="M1323" s="21">
        <f t="shared" si="109"/>
        <v>0.3652083091563189</v>
      </c>
      <c r="N1323" s="25">
        <v>39</v>
      </c>
      <c r="O1323" s="21">
        <f t="shared" si="110"/>
        <v>0.0006465624430113231</v>
      </c>
    </row>
    <row r="1324" spans="1:15" ht="12">
      <c r="A1324" s="24">
        <v>36006</v>
      </c>
      <c r="B1324" s="199"/>
      <c r="C1324" s="25">
        <v>25546</v>
      </c>
      <c r="D1324" s="25">
        <v>12704</v>
      </c>
      <c r="G1324" s="25">
        <v>21970</v>
      </c>
      <c r="H1324" s="22">
        <f>SUM(C1324:G1324)</f>
        <v>60220</v>
      </c>
      <c r="I1324" s="21">
        <f t="shared" si="107"/>
        <v>0.4242112255064763</v>
      </c>
      <c r="J1324" s="21">
        <f t="shared" si="108"/>
        <v>0.2109598140152773</v>
      </c>
      <c r="M1324" s="21">
        <f t="shared" si="109"/>
        <v>0.3648289604782464</v>
      </c>
      <c r="N1324" s="25">
        <v>39</v>
      </c>
      <c r="O1324" s="21">
        <f t="shared" si="110"/>
        <v>0.0006476253736300233</v>
      </c>
    </row>
    <row r="1325" spans="1:15" ht="12">
      <c r="A1325" s="24">
        <v>36000</v>
      </c>
      <c r="B1325" s="199"/>
      <c r="C1325" s="25">
        <v>25527</v>
      </c>
      <c r="D1325" s="25">
        <v>12691</v>
      </c>
      <c r="G1325" s="25">
        <v>21913</v>
      </c>
      <c r="H1325" s="22">
        <v>60170</v>
      </c>
      <c r="I1325" s="21">
        <f t="shared" si="107"/>
        <v>0.42424796410171184</v>
      </c>
      <c r="J1325" s="21">
        <f t="shared" si="108"/>
        <v>0.21091906265580854</v>
      </c>
      <c r="M1325" s="21">
        <f t="shared" si="109"/>
        <v>0.36418480970583345</v>
      </c>
      <c r="N1325" s="25">
        <v>39</v>
      </c>
      <c r="O1325" s="21">
        <f t="shared" si="110"/>
        <v>0.0006481635366461692</v>
      </c>
    </row>
    <row r="1326" spans="1:15" ht="12">
      <c r="A1326" s="24">
        <v>35998</v>
      </c>
      <c r="B1326" s="199"/>
      <c r="C1326" s="25">
        <v>25518</v>
      </c>
      <c r="D1326" s="25">
        <v>12697</v>
      </c>
      <c r="G1326" s="25">
        <v>21873</v>
      </c>
      <c r="H1326" s="22">
        <f aca="true" t="shared" si="111" ref="H1326:H1357">SUM(C1326:G1326)</f>
        <v>60088</v>
      </c>
      <c r="I1326" s="21">
        <f t="shared" si="107"/>
        <v>0.4246771401943816</v>
      </c>
      <c r="J1326" s="21">
        <f t="shared" si="108"/>
        <v>0.21130675009985356</v>
      </c>
      <c r="M1326" s="21">
        <f t="shared" si="109"/>
        <v>0.36401610970576487</v>
      </c>
      <c r="N1326" s="25">
        <v>40</v>
      </c>
      <c r="O1326" s="21">
        <f t="shared" si="110"/>
        <v>0.0006656903208627346</v>
      </c>
    </row>
    <row r="1327" spans="1:15" ht="12">
      <c r="A1327" s="24">
        <v>35992</v>
      </c>
      <c r="B1327" s="199"/>
      <c r="C1327" s="25">
        <v>25744</v>
      </c>
      <c r="D1327" s="25">
        <v>12790</v>
      </c>
      <c r="G1327" s="25">
        <v>22180</v>
      </c>
      <c r="H1327" s="22">
        <f t="shared" si="111"/>
        <v>60714</v>
      </c>
      <c r="I1327" s="21">
        <f t="shared" si="107"/>
        <v>0.4240208189215008</v>
      </c>
      <c r="J1327" s="21">
        <f t="shared" si="108"/>
        <v>0.21065981486971702</v>
      </c>
      <c r="M1327" s="21">
        <f t="shared" si="109"/>
        <v>0.36531936620878214</v>
      </c>
      <c r="N1327" s="25">
        <v>40</v>
      </c>
      <c r="O1327" s="21">
        <f aca="true" t="shared" si="112" ref="O1327:O1358">N1327/H1327</f>
        <v>0.0006588266297723754</v>
      </c>
    </row>
    <row r="1328" spans="1:15" ht="12">
      <c r="A1328" s="24">
        <v>35985</v>
      </c>
      <c r="B1328" s="199"/>
      <c r="C1328" s="25">
        <v>25771</v>
      </c>
      <c r="D1328" s="25">
        <v>12801</v>
      </c>
      <c r="G1328" s="25">
        <v>22179</v>
      </c>
      <c r="H1328" s="22">
        <f t="shared" si="111"/>
        <v>60751</v>
      </c>
      <c r="I1328" s="21">
        <f t="shared" si="107"/>
        <v>0.42420700893812446</v>
      </c>
      <c r="J1328" s="21">
        <f t="shared" si="108"/>
        <v>0.21071258086286646</v>
      </c>
      <c r="M1328" s="21">
        <f t="shared" si="109"/>
        <v>0.36508041019900905</v>
      </c>
      <c r="N1328" s="25">
        <v>40</v>
      </c>
      <c r="O1328" s="21">
        <f t="shared" si="112"/>
        <v>0.00065842537571398</v>
      </c>
    </row>
    <row r="1329" spans="1:15" ht="12">
      <c r="A1329" s="24">
        <v>35978</v>
      </c>
      <c r="B1329" s="199"/>
      <c r="C1329" s="25">
        <v>25756</v>
      </c>
      <c r="D1329" s="25">
        <v>12785</v>
      </c>
      <c r="G1329" s="25">
        <v>22110</v>
      </c>
      <c r="H1329" s="22">
        <f t="shared" si="111"/>
        <v>60651</v>
      </c>
      <c r="I1329" s="21">
        <f t="shared" si="107"/>
        <v>0.42465911526603023</v>
      </c>
      <c r="J1329" s="21">
        <f t="shared" si="108"/>
        <v>0.21079619462168803</v>
      </c>
      <c r="M1329" s="21">
        <f t="shared" si="109"/>
        <v>0.36454469011228174</v>
      </c>
      <c r="N1329" s="25">
        <v>40</v>
      </c>
      <c r="O1329" s="21">
        <f t="shared" si="112"/>
        <v>0.0006595109726138069</v>
      </c>
    </row>
    <row r="1330" spans="1:15" ht="12">
      <c r="A1330" s="24">
        <v>35970</v>
      </c>
      <c r="B1330" s="199"/>
      <c r="C1330" s="25">
        <v>25745</v>
      </c>
      <c r="D1330" s="25">
        <v>12760</v>
      </c>
      <c r="G1330" s="25">
        <v>22057</v>
      </c>
      <c r="H1330" s="22">
        <f t="shared" si="111"/>
        <v>60562</v>
      </c>
      <c r="I1330" s="21">
        <f t="shared" si="107"/>
        <v>0.4251015488259965</v>
      </c>
      <c r="J1330" s="21">
        <f t="shared" si="108"/>
        <v>0.21069317393745252</v>
      </c>
      <c r="M1330" s="21">
        <f t="shared" si="109"/>
        <v>0.364205277236551</v>
      </c>
      <c r="N1330" s="25">
        <v>40</v>
      </c>
      <c r="O1330" s="21">
        <f t="shared" si="112"/>
        <v>0.0006604801690829233</v>
      </c>
    </row>
    <row r="1331" spans="1:15" ht="12">
      <c r="A1331" s="24">
        <v>35963</v>
      </c>
      <c r="B1331" s="199"/>
      <c r="C1331" s="25">
        <v>25757</v>
      </c>
      <c r="D1331" s="25">
        <v>12709</v>
      </c>
      <c r="G1331" s="25">
        <v>21954</v>
      </c>
      <c r="H1331" s="22">
        <f t="shared" si="111"/>
        <v>60420</v>
      </c>
      <c r="I1331" s="21">
        <f t="shared" si="107"/>
        <v>0.4262992386626945</v>
      </c>
      <c r="J1331" s="21">
        <f t="shared" si="108"/>
        <v>0.21034425686858657</v>
      </c>
      <c r="M1331" s="21">
        <f t="shared" si="109"/>
        <v>0.363356504468719</v>
      </c>
      <c r="N1331" s="25">
        <v>41</v>
      </c>
      <c r="O1331" s="21">
        <f t="shared" si="112"/>
        <v>0.0006785832505792784</v>
      </c>
    </row>
    <row r="1332" spans="1:15" ht="12">
      <c r="A1332" s="24">
        <v>35955</v>
      </c>
      <c r="B1332" s="199" t="s">
        <v>266</v>
      </c>
      <c r="C1332" s="25">
        <v>25764</v>
      </c>
      <c r="D1332" s="25">
        <v>12620</v>
      </c>
      <c r="G1332" s="25">
        <v>21824</v>
      </c>
      <c r="H1332" s="22">
        <f t="shared" si="111"/>
        <v>60208</v>
      </c>
      <c r="I1332" s="21">
        <f t="shared" si="107"/>
        <v>0.42791655593941</v>
      </c>
      <c r="J1332" s="21">
        <f t="shared" si="108"/>
        <v>0.20960669678448046</v>
      </c>
      <c r="M1332" s="21">
        <f t="shared" si="109"/>
        <v>0.3624767472761095</v>
      </c>
      <c r="N1332" s="25">
        <v>41</v>
      </c>
      <c r="O1332" s="21">
        <f t="shared" si="112"/>
        <v>0.0006809726282221632</v>
      </c>
    </row>
    <row r="1333" spans="1:15" ht="12">
      <c r="A1333" s="24">
        <v>35950</v>
      </c>
      <c r="B1333" s="199"/>
      <c r="C1333" s="25">
        <v>24787</v>
      </c>
      <c r="D1333" s="25">
        <v>12826</v>
      </c>
      <c r="G1333" s="25">
        <v>22606</v>
      </c>
      <c r="H1333" s="22">
        <f t="shared" si="111"/>
        <v>60219</v>
      </c>
      <c r="I1333" s="21">
        <f t="shared" si="107"/>
        <v>0.4116142745645062</v>
      </c>
      <c r="J1333" s="21">
        <f t="shared" si="108"/>
        <v>0.21298925588269482</v>
      </c>
      <c r="M1333" s="21">
        <f t="shared" si="109"/>
        <v>0.37539646955279893</v>
      </c>
      <c r="N1333" s="25">
        <v>29</v>
      </c>
      <c r="O1333" s="21">
        <f t="shared" si="112"/>
        <v>0.00048157558245736395</v>
      </c>
    </row>
    <row r="1334" spans="1:15" ht="12">
      <c r="A1334" s="24">
        <v>35948</v>
      </c>
      <c r="B1334" s="199" t="s">
        <v>28</v>
      </c>
      <c r="C1334" s="22">
        <v>24452</v>
      </c>
      <c r="D1334" s="22">
        <v>12944</v>
      </c>
      <c r="G1334" s="22">
        <v>22768</v>
      </c>
      <c r="H1334" s="22">
        <f t="shared" si="111"/>
        <v>60164</v>
      </c>
      <c r="I1334" s="21">
        <f t="shared" si="107"/>
        <v>0.4064224453161359</v>
      </c>
      <c r="J1334" s="21">
        <f t="shared" si="108"/>
        <v>0.2151452695964364</v>
      </c>
      <c r="M1334" s="21">
        <f t="shared" si="109"/>
        <v>0.3784322850874277</v>
      </c>
      <c r="N1334" s="22">
        <v>25</v>
      </c>
      <c r="O1334" s="21">
        <f t="shared" si="112"/>
        <v>0.0004155308822551692</v>
      </c>
    </row>
    <row r="1335" spans="1:15" ht="12">
      <c r="A1335" s="24">
        <v>35941</v>
      </c>
      <c r="B1335" s="199" t="s">
        <v>304</v>
      </c>
      <c r="C1335" s="22">
        <v>24466</v>
      </c>
      <c r="D1335" s="22">
        <v>12948</v>
      </c>
      <c r="G1335" s="22">
        <v>22806</v>
      </c>
      <c r="H1335" s="22">
        <f t="shared" si="111"/>
        <v>60220</v>
      </c>
      <c r="I1335" s="21">
        <f t="shared" si="107"/>
        <v>0.4062769843905679</v>
      </c>
      <c r="J1335" s="21">
        <f t="shared" si="108"/>
        <v>0.21501162404516772</v>
      </c>
      <c r="M1335" s="21">
        <f t="shared" si="109"/>
        <v>0.37871139156426437</v>
      </c>
      <c r="N1335" s="22">
        <v>25</v>
      </c>
      <c r="O1335" s="21">
        <f t="shared" si="112"/>
        <v>0.0004151444702756559</v>
      </c>
    </row>
    <row r="1336" spans="1:15" ht="12">
      <c r="A1336" s="24">
        <v>35936</v>
      </c>
      <c r="B1336" s="199"/>
      <c r="C1336" s="22">
        <v>24439</v>
      </c>
      <c r="D1336" s="22">
        <v>12941</v>
      </c>
      <c r="G1336" s="22">
        <v>22755</v>
      </c>
      <c r="H1336" s="22">
        <f t="shared" si="111"/>
        <v>60135</v>
      </c>
      <c r="I1336" s="21">
        <f t="shared" si="107"/>
        <v>0.40640226157811593</v>
      </c>
      <c r="J1336" s="21">
        <f t="shared" si="108"/>
        <v>0.21519913527895568</v>
      </c>
      <c r="M1336" s="21">
        <f t="shared" si="109"/>
        <v>0.3783986031429284</v>
      </c>
      <c r="N1336" s="22">
        <v>25</v>
      </c>
      <c r="O1336" s="21">
        <f t="shared" si="112"/>
        <v>0.00041573127130622767</v>
      </c>
    </row>
    <row r="1337" spans="1:15" ht="12">
      <c r="A1337" s="24">
        <v>35929</v>
      </c>
      <c r="B1337" s="199"/>
      <c r="C1337" s="22">
        <v>24417</v>
      </c>
      <c r="D1337" s="22">
        <v>12930</v>
      </c>
      <c r="G1337" s="22">
        <v>22722</v>
      </c>
      <c r="H1337" s="22">
        <f t="shared" si="111"/>
        <v>60069</v>
      </c>
      <c r="I1337" s="21">
        <f t="shared" si="107"/>
        <v>0.40648254507316584</v>
      </c>
      <c r="J1337" s="21">
        <f t="shared" si="108"/>
        <v>0.2152524596713779</v>
      </c>
      <c r="M1337" s="21">
        <f t="shared" si="109"/>
        <v>0.3782649952554562</v>
      </c>
      <c r="N1337" s="22">
        <v>25</v>
      </c>
      <c r="O1337" s="21">
        <f t="shared" si="112"/>
        <v>0.00041618805040869665</v>
      </c>
    </row>
    <row r="1338" spans="1:15" ht="12">
      <c r="A1338" s="24">
        <v>35922</v>
      </c>
      <c r="B1338" s="199"/>
      <c r="C1338" s="22">
        <v>24376</v>
      </c>
      <c r="D1338" s="22">
        <v>12910</v>
      </c>
      <c r="G1338" s="22">
        <v>22633</v>
      </c>
      <c r="H1338" s="22">
        <f t="shared" si="111"/>
        <v>59919</v>
      </c>
      <c r="I1338" s="21">
        <f t="shared" si="107"/>
        <v>0.4068158680885863</v>
      </c>
      <c r="J1338" s="21">
        <f t="shared" si="108"/>
        <v>0.215457534338023</v>
      </c>
      <c r="M1338" s="21">
        <f t="shared" si="109"/>
        <v>0.3777265975733907</v>
      </c>
      <c r="N1338" s="22">
        <v>26</v>
      </c>
      <c r="O1338" s="21">
        <f t="shared" si="112"/>
        <v>0.0004339191241509371</v>
      </c>
    </row>
    <row r="1339" spans="1:15" ht="12">
      <c r="A1339" s="24">
        <v>35915</v>
      </c>
      <c r="B1339" s="199"/>
      <c r="C1339" s="22">
        <v>24357</v>
      </c>
      <c r="D1339" s="22">
        <v>12904</v>
      </c>
      <c r="G1339" s="22">
        <v>22578</v>
      </c>
      <c r="H1339" s="22">
        <f t="shared" si="111"/>
        <v>59839</v>
      </c>
      <c r="I1339" s="21">
        <f t="shared" si="107"/>
        <v>0.40704222998378986</v>
      </c>
      <c r="J1339" s="21">
        <f t="shared" si="108"/>
        <v>0.21564531492839117</v>
      </c>
      <c r="M1339" s="21">
        <f t="shared" si="109"/>
        <v>0.37731245508781897</v>
      </c>
      <c r="N1339" s="22">
        <v>27</v>
      </c>
      <c r="O1339" s="21">
        <f t="shared" si="112"/>
        <v>0.00045121074884272796</v>
      </c>
    </row>
    <row r="1340" spans="1:15" ht="12">
      <c r="A1340" s="24">
        <v>35908</v>
      </c>
      <c r="B1340" s="199"/>
      <c r="C1340" s="22">
        <v>24361</v>
      </c>
      <c r="D1340" s="22">
        <v>12906</v>
      </c>
      <c r="G1340" s="22">
        <v>22538</v>
      </c>
      <c r="H1340" s="22">
        <f t="shared" si="111"/>
        <v>59805</v>
      </c>
      <c r="I1340" s="21">
        <f t="shared" si="107"/>
        <v>0.4073405233676114</v>
      </c>
      <c r="J1340" s="21">
        <f t="shared" si="108"/>
        <v>0.21580135440180587</v>
      </c>
      <c r="M1340" s="21">
        <f t="shared" si="109"/>
        <v>0.37685812223058274</v>
      </c>
      <c r="N1340" s="22">
        <v>27</v>
      </c>
      <c r="O1340" s="21">
        <f t="shared" si="112"/>
        <v>0.0004514672686230248</v>
      </c>
    </row>
    <row r="1341" spans="1:15" ht="12">
      <c r="A1341" s="24">
        <v>35901</v>
      </c>
      <c r="B1341" s="199"/>
      <c r="C1341" s="22">
        <v>24353</v>
      </c>
      <c r="D1341" s="22">
        <v>12904</v>
      </c>
      <c r="G1341" s="22">
        <v>22527</v>
      </c>
      <c r="H1341" s="22">
        <f t="shared" si="111"/>
        <v>59784</v>
      </c>
      <c r="I1341" s="21">
        <f t="shared" si="107"/>
        <v>0.4073497925866453</v>
      </c>
      <c r="J1341" s="21">
        <f t="shared" si="108"/>
        <v>0.21584370400107053</v>
      </c>
      <c r="M1341" s="21">
        <f t="shared" si="109"/>
        <v>0.3768065034122842</v>
      </c>
      <c r="N1341" s="22">
        <v>27</v>
      </c>
      <c r="O1341" s="21">
        <f t="shared" si="112"/>
        <v>0.0004516258530710558</v>
      </c>
    </row>
    <row r="1342" spans="1:15" ht="12">
      <c r="A1342" s="24">
        <v>35893</v>
      </c>
      <c r="B1342" s="199"/>
      <c r="C1342" s="22">
        <v>24386</v>
      </c>
      <c r="D1342" s="22">
        <v>12920</v>
      </c>
      <c r="G1342" s="22">
        <v>22526</v>
      </c>
      <c r="H1342" s="22">
        <f t="shared" si="111"/>
        <v>59832</v>
      </c>
      <c r="I1342" s="21">
        <f t="shared" si="107"/>
        <v>0.40757454205107635</v>
      </c>
      <c r="J1342" s="21">
        <f t="shared" si="108"/>
        <v>0.2159379596202701</v>
      </c>
      <c r="M1342" s="21">
        <f t="shared" si="109"/>
        <v>0.3764874983286536</v>
      </c>
      <c r="N1342" s="22">
        <v>27</v>
      </c>
      <c r="O1342" s="21">
        <f t="shared" si="112"/>
        <v>0.0004512635379061372</v>
      </c>
    </row>
    <row r="1343" spans="1:15" ht="12">
      <c r="A1343" s="24">
        <v>35887</v>
      </c>
      <c r="B1343" s="199"/>
      <c r="C1343" s="22">
        <v>24373</v>
      </c>
      <c r="D1343" s="22">
        <v>12905</v>
      </c>
      <c r="G1343" s="22">
        <v>22467</v>
      </c>
      <c r="H1343" s="22">
        <f t="shared" si="111"/>
        <v>59745</v>
      </c>
      <c r="I1343" s="21">
        <f t="shared" si="107"/>
        <v>0.4079504561051134</v>
      </c>
      <c r="J1343" s="21">
        <f t="shared" si="108"/>
        <v>0.2160013390241861</v>
      </c>
      <c r="M1343" s="21">
        <f t="shared" si="109"/>
        <v>0.37604820487070045</v>
      </c>
      <c r="N1343" s="22">
        <v>26</v>
      </c>
      <c r="O1343" s="21">
        <f t="shared" si="112"/>
        <v>0.00043518286049041763</v>
      </c>
    </row>
    <row r="1344" spans="1:15" ht="12">
      <c r="A1344" s="24">
        <v>35880</v>
      </c>
      <c r="B1344" s="199"/>
      <c r="C1344" s="22">
        <v>24367</v>
      </c>
      <c r="D1344" s="22">
        <v>12903</v>
      </c>
      <c r="G1344" s="22">
        <v>22457</v>
      </c>
      <c r="H1344" s="22">
        <f t="shared" si="111"/>
        <v>59727</v>
      </c>
      <c r="I1344" s="21">
        <f t="shared" si="107"/>
        <v>0.407972943559864</v>
      </c>
      <c r="J1344" s="21">
        <f t="shared" si="108"/>
        <v>0.21603294992214575</v>
      </c>
      <c r="M1344" s="21">
        <f t="shared" si="109"/>
        <v>0.3759941065179902</v>
      </c>
      <c r="N1344" s="22">
        <v>26</v>
      </c>
      <c r="O1344" s="21">
        <f t="shared" si="112"/>
        <v>0.0004353140120883353</v>
      </c>
    </row>
    <row r="1345" spans="1:15" ht="12">
      <c r="A1345" s="24">
        <v>35873</v>
      </c>
      <c r="B1345" s="199"/>
      <c r="C1345" s="22">
        <v>24363</v>
      </c>
      <c r="D1345" s="22">
        <v>12901</v>
      </c>
      <c r="G1345" s="22">
        <v>22417</v>
      </c>
      <c r="H1345" s="22">
        <f t="shared" si="111"/>
        <v>59681</v>
      </c>
      <c r="I1345" s="21">
        <f t="shared" si="107"/>
        <v>0.4082203716425663</v>
      </c>
      <c r="J1345" s="21">
        <f t="shared" si="108"/>
        <v>0.2161659489619812</v>
      </c>
      <c r="M1345" s="21">
        <f t="shared" si="109"/>
        <v>0.3756136793954525</v>
      </c>
      <c r="N1345" s="22">
        <v>25</v>
      </c>
      <c r="O1345" s="21">
        <f t="shared" si="112"/>
        <v>0.0004188937852918014</v>
      </c>
    </row>
    <row r="1346" spans="1:15" ht="12">
      <c r="A1346" s="24">
        <v>35866</v>
      </c>
      <c r="B1346" s="199"/>
      <c r="C1346" s="22">
        <v>24345</v>
      </c>
      <c r="D1346" s="22">
        <v>12889</v>
      </c>
      <c r="G1346" s="22">
        <v>22385</v>
      </c>
      <c r="H1346" s="22">
        <f t="shared" si="111"/>
        <v>59619</v>
      </c>
      <c r="I1346" s="21">
        <f t="shared" si="107"/>
        <v>0.4083429779097268</v>
      </c>
      <c r="J1346" s="21">
        <f t="shared" si="108"/>
        <v>0.216189469799896</v>
      </c>
      <c r="M1346" s="21">
        <f t="shared" si="109"/>
        <v>0.3754675522903772</v>
      </c>
      <c r="N1346" s="22">
        <v>25</v>
      </c>
      <c r="O1346" s="21">
        <f t="shared" si="112"/>
        <v>0.0004193294084100706</v>
      </c>
    </row>
    <row r="1347" spans="1:15" ht="12">
      <c r="A1347" s="24">
        <v>35859</v>
      </c>
      <c r="B1347" s="199"/>
      <c r="C1347" s="22">
        <v>24338</v>
      </c>
      <c r="D1347" s="22">
        <v>12884</v>
      </c>
      <c r="G1347" s="22">
        <v>22376</v>
      </c>
      <c r="H1347" s="22">
        <f t="shared" si="111"/>
        <v>59598</v>
      </c>
      <c r="I1347" s="21">
        <f t="shared" si="107"/>
        <v>0.4083694083694084</v>
      </c>
      <c r="J1347" s="21">
        <f t="shared" si="108"/>
        <v>0.216181751065472</v>
      </c>
      <c r="M1347" s="21">
        <f t="shared" si="109"/>
        <v>0.3754488405651196</v>
      </c>
      <c r="N1347" s="22">
        <v>25</v>
      </c>
      <c r="O1347" s="21">
        <f t="shared" si="112"/>
        <v>0.0004194771636632102</v>
      </c>
    </row>
    <row r="1348" spans="1:15" ht="12">
      <c r="A1348" s="24">
        <v>35852</v>
      </c>
      <c r="B1348" s="199"/>
      <c r="C1348" s="22">
        <v>24330</v>
      </c>
      <c r="D1348" s="22">
        <v>12883</v>
      </c>
      <c r="G1348" s="22">
        <v>22339</v>
      </c>
      <c r="H1348" s="22">
        <f t="shared" si="111"/>
        <v>59552</v>
      </c>
      <c r="I1348" s="21">
        <f t="shared" si="107"/>
        <v>0.4085505104782375</v>
      </c>
      <c r="J1348" s="21">
        <f t="shared" si="108"/>
        <v>0.21633194519075766</v>
      </c>
      <c r="M1348" s="21">
        <f t="shared" si="109"/>
        <v>0.37511754433100486</v>
      </c>
      <c r="N1348" s="22">
        <v>24</v>
      </c>
      <c r="O1348" s="21">
        <f t="shared" si="112"/>
        <v>0.0004030091348737238</v>
      </c>
    </row>
    <row r="1349" spans="1:15" ht="12">
      <c r="A1349" s="24">
        <v>35846</v>
      </c>
      <c r="B1349" s="199" t="s">
        <v>56</v>
      </c>
      <c r="C1349" s="22">
        <v>24321</v>
      </c>
      <c r="D1349" s="22">
        <v>12873</v>
      </c>
      <c r="G1349" s="22">
        <v>22315</v>
      </c>
      <c r="H1349" s="22">
        <f t="shared" si="111"/>
        <v>59509</v>
      </c>
      <c r="I1349" s="21">
        <f t="shared" si="107"/>
        <v>0.408694483187417</v>
      </c>
      <c r="J1349" s="21">
        <f t="shared" si="108"/>
        <v>0.21632022047085314</v>
      </c>
      <c r="M1349" s="21">
        <f t="shared" si="109"/>
        <v>0.37498529634172983</v>
      </c>
      <c r="N1349" s="22">
        <v>24</v>
      </c>
      <c r="O1349" s="21">
        <f t="shared" si="112"/>
        <v>0.0004033003411248719</v>
      </c>
    </row>
    <row r="1350" spans="1:15" ht="12">
      <c r="A1350" s="24">
        <v>35845</v>
      </c>
      <c r="B1350" s="199"/>
      <c r="C1350" s="22">
        <v>25262</v>
      </c>
      <c r="D1350" s="22">
        <v>13473</v>
      </c>
      <c r="G1350" s="22">
        <v>23477</v>
      </c>
      <c r="H1350" s="22">
        <f t="shared" si="111"/>
        <v>62212</v>
      </c>
      <c r="I1350" s="21">
        <f t="shared" si="107"/>
        <v>0.4060631389442551</v>
      </c>
      <c r="J1350" s="21">
        <f t="shared" si="108"/>
        <v>0.21656593583231531</v>
      </c>
      <c r="M1350" s="21">
        <f t="shared" si="109"/>
        <v>0.3773709252234296</v>
      </c>
      <c r="N1350" s="22">
        <v>25</v>
      </c>
      <c r="O1350" s="21">
        <f t="shared" si="112"/>
        <v>0.00040185173278467175</v>
      </c>
    </row>
    <row r="1351" spans="1:15" ht="12">
      <c r="A1351" s="24">
        <v>35838</v>
      </c>
      <c r="B1351" s="199"/>
      <c r="C1351" s="22">
        <v>25292</v>
      </c>
      <c r="D1351" s="22">
        <v>13488</v>
      </c>
      <c r="G1351" s="22">
        <v>23466</v>
      </c>
      <c r="H1351" s="22">
        <f t="shared" si="111"/>
        <v>62246</v>
      </c>
      <c r="I1351" s="21">
        <f t="shared" si="107"/>
        <v>0.40632329788259486</v>
      </c>
      <c r="J1351" s="21">
        <f t="shared" si="108"/>
        <v>0.21668862256209234</v>
      </c>
      <c r="M1351" s="21">
        <f t="shared" si="109"/>
        <v>0.37698807955531277</v>
      </c>
      <c r="N1351" s="22">
        <v>25</v>
      </c>
      <c r="O1351" s="21">
        <f t="shared" si="112"/>
        <v>0.0004016322333965235</v>
      </c>
    </row>
    <row r="1352" spans="1:15" ht="12">
      <c r="A1352" s="24">
        <v>35836</v>
      </c>
      <c r="B1352" s="199"/>
      <c r="C1352" s="22">
        <v>25286</v>
      </c>
      <c r="D1352" s="22">
        <v>13473</v>
      </c>
      <c r="G1352" s="22">
        <v>23375</v>
      </c>
      <c r="H1352" s="22">
        <f t="shared" si="111"/>
        <v>62134</v>
      </c>
      <c r="I1352" s="21">
        <f t="shared" si="107"/>
        <v>0.4069591527987897</v>
      </c>
      <c r="J1352" s="21">
        <f t="shared" si="108"/>
        <v>0.21683780216950463</v>
      </c>
      <c r="M1352" s="21">
        <f t="shared" si="109"/>
        <v>0.37620304503170565</v>
      </c>
      <c r="N1352" s="22">
        <v>25</v>
      </c>
      <c r="O1352" s="21">
        <f t="shared" si="112"/>
        <v>0.0004023561978948724</v>
      </c>
    </row>
    <row r="1353" spans="1:15" ht="12">
      <c r="A1353" s="24">
        <v>35824</v>
      </c>
      <c r="B1353" s="199"/>
      <c r="C1353" s="22">
        <v>25371</v>
      </c>
      <c r="D1353" s="22">
        <v>13538</v>
      </c>
      <c r="G1353" s="22">
        <v>23461</v>
      </c>
      <c r="H1353" s="22">
        <f t="shared" si="111"/>
        <v>62370</v>
      </c>
      <c r="I1353" s="21">
        <f t="shared" si="107"/>
        <v>0.4067821067821068</v>
      </c>
      <c r="J1353" s="21">
        <f t="shared" si="108"/>
        <v>0.2170594837261504</v>
      </c>
      <c r="M1353" s="21">
        <f t="shared" si="109"/>
        <v>0.37615840949174284</v>
      </c>
      <c r="N1353" s="22">
        <v>25</v>
      </c>
      <c r="O1353" s="21">
        <f t="shared" si="112"/>
        <v>0.0004008337341670675</v>
      </c>
    </row>
    <row r="1354" spans="1:15" ht="12">
      <c r="A1354" s="24">
        <v>35817</v>
      </c>
      <c r="B1354" s="199"/>
      <c r="C1354" s="22">
        <v>25362</v>
      </c>
      <c r="D1354" s="22">
        <v>13530</v>
      </c>
      <c r="G1354" s="22">
        <v>23435</v>
      </c>
      <c r="H1354" s="22">
        <f t="shared" si="111"/>
        <v>62327</v>
      </c>
      <c r="I1354" s="21">
        <f t="shared" si="107"/>
        <v>0.40691834999278004</v>
      </c>
      <c r="J1354" s="21">
        <f t="shared" si="108"/>
        <v>0.21708087987549538</v>
      </c>
      <c r="M1354" s="21">
        <f t="shared" si="109"/>
        <v>0.3760007701317246</v>
      </c>
      <c r="N1354" s="22">
        <v>25</v>
      </c>
      <c r="O1354" s="21">
        <f t="shared" si="112"/>
        <v>0.0004011102732363181</v>
      </c>
    </row>
    <row r="1355" spans="1:15" ht="12">
      <c r="A1355" s="24">
        <v>35810</v>
      </c>
      <c r="B1355" s="199"/>
      <c r="C1355" s="22">
        <v>25351</v>
      </c>
      <c r="D1355" s="22">
        <v>13529</v>
      </c>
      <c r="G1355" s="22">
        <v>23366</v>
      </c>
      <c r="H1355" s="22">
        <f t="shared" si="111"/>
        <v>62246</v>
      </c>
      <c r="I1355" s="21">
        <f t="shared" si="107"/>
        <v>0.4072711499534107</v>
      </c>
      <c r="J1355" s="21">
        <f t="shared" si="108"/>
        <v>0.21734729942486264</v>
      </c>
      <c r="M1355" s="21">
        <f t="shared" si="109"/>
        <v>0.3753815506217267</v>
      </c>
      <c r="N1355" s="22">
        <v>25</v>
      </c>
      <c r="O1355" s="21">
        <f t="shared" si="112"/>
        <v>0.0004016322333965235</v>
      </c>
    </row>
    <row r="1356" spans="1:15" ht="12">
      <c r="A1356" s="24">
        <v>35803</v>
      </c>
      <c r="B1356" s="199"/>
      <c r="C1356" s="22">
        <v>25329</v>
      </c>
      <c r="D1356" s="22">
        <v>13513</v>
      </c>
      <c r="G1356" s="22">
        <v>23287</v>
      </c>
      <c r="H1356" s="22">
        <f t="shared" si="111"/>
        <v>62129</v>
      </c>
      <c r="I1356" s="21">
        <f t="shared" si="107"/>
        <v>0.40768401229699497</v>
      </c>
      <c r="J1356" s="21">
        <f t="shared" si="108"/>
        <v>0.2174990745062692</v>
      </c>
      <c r="M1356" s="21">
        <f t="shared" si="109"/>
        <v>0.3748169131967358</v>
      </c>
      <c r="N1356" s="22">
        <v>25</v>
      </c>
      <c r="O1356" s="21">
        <f t="shared" si="112"/>
        <v>0.00040238857860258495</v>
      </c>
    </row>
    <row r="1357" spans="1:15" ht="12">
      <c r="A1357" s="24">
        <v>35787</v>
      </c>
      <c r="B1357" s="199"/>
      <c r="C1357" s="22">
        <v>25321</v>
      </c>
      <c r="D1357" s="22">
        <v>13522</v>
      </c>
      <c r="G1357" s="22">
        <v>23220</v>
      </c>
      <c r="H1357" s="22">
        <f t="shared" si="111"/>
        <v>62063</v>
      </c>
      <c r="I1357" s="21">
        <f t="shared" si="107"/>
        <v>0.4079886566875594</v>
      </c>
      <c r="J1357" s="21">
        <f t="shared" si="108"/>
        <v>0.21787538468975073</v>
      </c>
      <c r="M1357" s="21">
        <f t="shared" si="109"/>
        <v>0.37413595862268983</v>
      </c>
      <c r="N1357" s="22">
        <v>25</v>
      </c>
      <c r="O1357" s="21">
        <f t="shared" si="112"/>
        <v>0.00040281649291848604</v>
      </c>
    </row>
    <row r="1358" spans="1:15" ht="12">
      <c r="A1358" s="24">
        <v>35780</v>
      </c>
      <c r="B1358" s="199"/>
      <c r="C1358" s="22">
        <v>25377</v>
      </c>
      <c r="D1358" s="22">
        <v>13556</v>
      </c>
      <c r="G1358" s="22">
        <v>23253</v>
      </c>
      <c r="H1358" s="22">
        <f aca="true" t="shared" si="113" ref="H1358:H1386">SUM(C1358:G1358)</f>
        <v>62186</v>
      </c>
      <c r="I1358" s="21">
        <f t="shared" si="107"/>
        <v>0.4080822049979095</v>
      </c>
      <c r="J1358" s="21">
        <f t="shared" si="108"/>
        <v>0.21799118772714116</v>
      </c>
      <c r="M1358" s="21">
        <f t="shared" si="109"/>
        <v>0.37392660727494936</v>
      </c>
      <c r="N1358" s="22">
        <v>25</v>
      </c>
      <c r="O1358" s="21">
        <f t="shared" si="112"/>
        <v>0.00040201974720998295</v>
      </c>
    </row>
    <row r="1359" spans="1:15" ht="12">
      <c r="A1359" s="24">
        <v>35766</v>
      </c>
      <c r="B1359" s="199"/>
      <c r="C1359" s="22">
        <v>25352</v>
      </c>
      <c r="D1359" s="22">
        <v>13536</v>
      </c>
      <c r="G1359" s="22">
        <v>23182</v>
      </c>
      <c r="H1359" s="22">
        <f t="shared" si="113"/>
        <v>62070</v>
      </c>
      <c r="I1359" s="21">
        <f aca="true" t="shared" si="114" ref="I1359:I1422">C1359/H1359</f>
        <v>0.40844208152086353</v>
      </c>
      <c r="J1359" s="21">
        <f aca="true" t="shared" si="115" ref="J1359:J1422">D1359/H1359</f>
        <v>0.2180763653939101</v>
      </c>
      <c r="M1359" s="21">
        <f aca="true" t="shared" si="116" ref="M1359:M1422">G1359/H1359</f>
        <v>0.37348155308522635</v>
      </c>
      <c r="N1359" s="22">
        <v>25</v>
      </c>
      <c r="O1359" s="21">
        <f aca="true" t="shared" si="117" ref="O1359:O1390">N1359/H1359</f>
        <v>0.00040277106492669565</v>
      </c>
    </row>
    <row r="1360" spans="1:15" ht="12">
      <c r="A1360" s="24">
        <v>35752</v>
      </c>
      <c r="B1360" s="199"/>
      <c r="C1360" s="22">
        <v>25343</v>
      </c>
      <c r="D1360" s="22">
        <v>13516</v>
      </c>
      <c r="G1360" s="22">
        <v>23102</v>
      </c>
      <c r="H1360" s="22">
        <f t="shared" si="113"/>
        <v>61961</v>
      </c>
      <c r="I1360" s="21">
        <f t="shared" si="114"/>
        <v>0.40901534836429365</v>
      </c>
      <c r="J1360" s="21">
        <f t="shared" si="115"/>
        <v>0.21813721534513647</v>
      </c>
      <c r="M1360" s="21">
        <f t="shared" si="116"/>
        <v>0.3728474362905699</v>
      </c>
      <c r="N1360" s="22">
        <v>25</v>
      </c>
      <c r="O1360" s="21">
        <f t="shared" si="117"/>
        <v>0.0004034796081406046</v>
      </c>
    </row>
    <row r="1361" spans="1:15" ht="12">
      <c r="A1361" s="24">
        <v>35740</v>
      </c>
      <c r="B1361" s="199" t="s">
        <v>306</v>
      </c>
      <c r="C1361" s="22">
        <v>25322</v>
      </c>
      <c r="D1361" s="22">
        <v>13494</v>
      </c>
      <c r="G1361" s="22">
        <v>23026</v>
      </c>
      <c r="H1361" s="22">
        <f t="shared" si="113"/>
        <v>61842</v>
      </c>
      <c r="I1361" s="21">
        <f t="shared" si="114"/>
        <v>0.40946282461757383</v>
      </c>
      <c r="J1361" s="21">
        <f t="shared" si="115"/>
        <v>0.2182012224701659</v>
      </c>
      <c r="M1361" s="21">
        <f t="shared" si="116"/>
        <v>0.3723359529122603</v>
      </c>
      <c r="N1361" s="22">
        <v>25</v>
      </c>
      <c r="O1361" s="21">
        <f t="shared" si="117"/>
        <v>0.00040425600724426766</v>
      </c>
    </row>
    <row r="1362" spans="1:15" ht="12">
      <c r="A1362" s="24">
        <v>35730</v>
      </c>
      <c r="B1362" s="199" t="s">
        <v>304</v>
      </c>
      <c r="C1362" s="22">
        <v>25319</v>
      </c>
      <c r="D1362" s="22">
        <v>13482</v>
      </c>
      <c r="G1362" s="22">
        <v>22946</v>
      </c>
      <c r="H1362" s="22">
        <f t="shared" si="113"/>
        <v>61747</v>
      </c>
      <c r="I1362" s="21">
        <f t="shared" si="114"/>
        <v>0.41004421267429997</v>
      </c>
      <c r="J1362" s="21">
        <f t="shared" si="115"/>
        <v>0.21834259154290897</v>
      </c>
      <c r="M1362" s="21">
        <f t="shared" si="116"/>
        <v>0.37161319578279106</v>
      </c>
      <c r="N1362" s="22">
        <v>25</v>
      </c>
      <c r="O1362" s="21">
        <f t="shared" si="117"/>
        <v>0.00040487796977990833</v>
      </c>
    </row>
    <row r="1363" spans="1:15" ht="12">
      <c r="A1363" s="24">
        <v>35726</v>
      </c>
      <c r="B1363" s="199"/>
      <c r="C1363" s="22">
        <v>25327</v>
      </c>
      <c r="D1363" s="22">
        <v>13490</v>
      </c>
      <c r="G1363" s="22">
        <v>22916</v>
      </c>
      <c r="H1363" s="22">
        <f t="shared" si="113"/>
        <v>61733</v>
      </c>
      <c r="I1363" s="21">
        <f t="shared" si="114"/>
        <v>0.4102667940971603</v>
      </c>
      <c r="J1363" s="21">
        <f t="shared" si="115"/>
        <v>0.2185216982813082</v>
      </c>
      <c r="M1363" s="21">
        <f t="shared" si="116"/>
        <v>0.37121150762153143</v>
      </c>
      <c r="N1363" s="22">
        <v>24</v>
      </c>
      <c r="O1363" s="21">
        <f t="shared" si="117"/>
        <v>0.0003887709976835728</v>
      </c>
    </row>
    <row r="1364" spans="1:15" ht="12">
      <c r="A1364" s="24">
        <v>35719</v>
      </c>
      <c r="B1364" s="199"/>
      <c r="C1364" s="22">
        <v>25296</v>
      </c>
      <c r="D1364" s="22">
        <v>13472</v>
      </c>
      <c r="G1364" s="22">
        <v>22857</v>
      </c>
      <c r="H1364" s="22">
        <f t="shared" si="113"/>
        <v>61625</v>
      </c>
      <c r="I1364" s="21">
        <f t="shared" si="114"/>
        <v>0.41048275862068967</v>
      </c>
      <c r="J1364" s="21">
        <f t="shared" si="115"/>
        <v>0.21861257606490872</v>
      </c>
      <c r="M1364" s="21">
        <f t="shared" si="116"/>
        <v>0.37090466531440164</v>
      </c>
      <c r="N1364" s="22">
        <v>24</v>
      </c>
      <c r="O1364" s="21">
        <f t="shared" si="117"/>
        <v>0.0003894523326572008</v>
      </c>
    </row>
    <row r="1365" spans="1:15" ht="12">
      <c r="A1365" s="24">
        <v>35712</v>
      </c>
      <c r="B1365" s="199"/>
      <c r="C1365" s="22">
        <v>25276</v>
      </c>
      <c r="D1365" s="22">
        <v>13460</v>
      </c>
      <c r="G1365" s="22">
        <v>22786</v>
      </c>
      <c r="H1365" s="22">
        <f t="shared" si="113"/>
        <v>61522</v>
      </c>
      <c r="I1365" s="21">
        <f t="shared" si="114"/>
        <v>0.41084490101102045</v>
      </c>
      <c r="J1365" s="21">
        <f t="shared" si="115"/>
        <v>0.21878352459282857</v>
      </c>
      <c r="M1365" s="21">
        <f t="shared" si="116"/>
        <v>0.370371574396151</v>
      </c>
      <c r="N1365" s="22">
        <v>24</v>
      </c>
      <c r="O1365" s="21">
        <f t="shared" si="117"/>
        <v>0.0003901043529144046</v>
      </c>
    </row>
    <row r="1366" spans="1:15" ht="12">
      <c r="A1366" s="24">
        <v>35702</v>
      </c>
      <c r="B1366" s="199"/>
      <c r="C1366" s="22">
        <v>25250</v>
      </c>
      <c r="D1366" s="22">
        <v>13436</v>
      </c>
      <c r="G1366" s="22">
        <v>22751</v>
      </c>
      <c r="H1366" s="22">
        <f t="shared" si="113"/>
        <v>61437</v>
      </c>
      <c r="I1366" s="21">
        <f t="shared" si="114"/>
        <v>0.4109901199602845</v>
      </c>
      <c r="J1366" s="21">
        <f t="shared" si="115"/>
        <v>0.21869557432817358</v>
      </c>
      <c r="M1366" s="21">
        <f t="shared" si="116"/>
        <v>0.3703143057115419</v>
      </c>
      <c r="N1366" s="22">
        <v>3</v>
      </c>
      <c r="O1366" s="21">
        <f t="shared" si="117"/>
        <v>4.883050930221202E-05</v>
      </c>
    </row>
    <row r="1367" spans="1:15" ht="12">
      <c r="A1367" s="24">
        <v>35696</v>
      </c>
      <c r="B1367" s="199"/>
      <c r="C1367" s="22">
        <v>25275</v>
      </c>
      <c r="D1367" s="22">
        <v>13448</v>
      </c>
      <c r="G1367" s="22">
        <v>22694</v>
      </c>
      <c r="H1367" s="22">
        <f t="shared" si="113"/>
        <v>61417</v>
      </c>
      <c r="I1367" s="21">
        <f t="shared" si="114"/>
        <v>0.4115310093296644</v>
      </c>
      <c r="J1367" s="21">
        <f t="shared" si="115"/>
        <v>0.21896217659605646</v>
      </c>
      <c r="M1367" s="21">
        <f t="shared" si="116"/>
        <v>0.3695068140742791</v>
      </c>
      <c r="N1367" s="22">
        <v>3</v>
      </c>
      <c r="O1367" s="21">
        <f t="shared" si="117"/>
        <v>4.8846410602927526E-05</v>
      </c>
    </row>
    <row r="1368" spans="1:15" ht="12">
      <c r="A1368" s="24">
        <v>35684</v>
      </c>
      <c r="B1368" s="199"/>
      <c r="C1368" s="22">
        <v>25223</v>
      </c>
      <c r="D1368" s="22">
        <v>13410</v>
      </c>
      <c r="G1368" s="22">
        <v>22487</v>
      </c>
      <c r="H1368" s="22">
        <f t="shared" si="113"/>
        <v>61120</v>
      </c>
      <c r="I1368" s="21">
        <f t="shared" si="114"/>
        <v>0.4126799738219895</v>
      </c>
      <c r="J1368" s="21">
        <f t="shared" si="115"/>
        <v>0.2194044502617801</v>
      </c>
      <c r="M1368" s="21">
        <f t="shared" si="116"/>
        <v>0.36791557591623036</v>
      </c>
      <c r="N1368" s="22">
        <v>3</v>
      </c>
      <c r="O1368" s="21">
        <f t="shared" si="117"/>
        <v>4.9083769633507855E-05</v>
      </c>
    </row>
    <row r="1369" spans="1:15" ht="12">
      <c r="A1369" s="24">
        <v>35675</v>
      </c>
      <c r="B1369" s="199"/>
      <c r="C1369" s="22">
        <v>25184</v>
      </c>
      <c r="D1369" s="22">
        <v>13393</v>
      </c>
      <c r="G1369" s="22">
        <v>22432</v>
      </c>
      <c r="H1369" s="22">
        <f t="shared" si="113"/>
        <v>61009</v>
      </c>
      <c r="I1369" s="21">
        <f t="shared" si="114"/>
        <v>0.41279155534429346</v>
      </c>
      <c r="J1369" s="21">
        <f t="shared" si="115"/>
        <v>0.2195249881165074</v>
      </c>
      <c r="M1369" s="21">
        <f t="shared" si="116"/>
        <v>0.36768345653919915</v>
      </c>
      <c r="N1369" s="22">
        <v>3</v>
      </c>
      <c r="O1369" s="21">
        <f t="shared" si="117"/>
        <v>4.917307282532085E-05</v>
      </c>
    </row>
    <row r="1370" spans="1:15" ht="12">
      <c r="A1370" s="24">
        <v>35668</v>
      </c>
      <c r="B1370" s="199" t="s">
        <v>301</v>
      </c>
      <c r="C1370" s="22">
        <v>25179</v>
      </c>
      <c r="D1370" s="22">
        <v>13398</v>
      </c>
      <c r="G1370" s="22">
        <v>22392</v>
      </c>
      <c r="H1370" s="22">
        <f t="shared" si="113"/>
        <v>60969</v>
      </c>
      <c r="I1370" s="21">
        <f t="shared" si="114"/>
        <v>0.4129803670717906</v>
      </c>
      <c r="J1370" s="21">
        <f t="shared" si="115"/>
        <v>0.21975102101067756</v>
      </c>
      <c r="M1370" s="21">
        <f t="shared" si="116"/>
        <v>0.36726861191753185</v>
      </c>
      <c r="N1370" s="22">
        <v>3</v>
      </c>
      <c r="O1370" s="21">
        <f t="shared" si="117"/>
        <v>4.9205333858190226E-05</v>
      </c>
    </row>
    <row r="1371" spans="1:15" ht="12">
      <c r="A1371" s="24">
        <v>35663</v>
      </c>
      <c r="B1371" s="199"/>
      <c r="C1371" s="22">
        <v>25078</v>
      </c>
      <c r="D1371" s="22">
        <v>13371</v>
      </c>
      <c r="G1371" s="22">
        <v>22141</v>
      </c>
      <c r="H1371" s="22">
        <f t="shared" si="113"/>
        <v>60590</v>
      </c>
      <c r="I1371" s="21">
        <f t="shared" si="114"/>
        <v>0.4138966826208945</v>
      </c>
      <c r="J1371" s="21">
        <f t="shared" si="115"/>
        <v>0.2206799801947516</v>
      </c>
      <c r="M1371" s="21">
        <f t="shared" si="116"/>
        <v>0.3654233371843539</v>
      </c>
      <c r="N1371" s="22">
        <v>3</v>
      </c>
      <c r="O1371" s="21">
        <f t="shared" si="117"/>
        <v>4.951312097705892E-05</v>
      </c>
    </row>
    <row r="1372" spans="1:15" ht="12">
      <c r="A1372" s="24">
        <v>35656</v>
      </c>
      <c r="B1372" s="199"/>
      <c r="C1372" s="22">
        <v>25055</v>
      </c>
      <c r="D1372" s="22">
        <v>13355</v>
      </c>
      <c r="G1372" s="22">
        <v>22070</v>
      </c>
      <c r="H1372" s="22">
        <f t="shared" si="113"/>
        <v>60480</v>
      </c>
      <c r="I1372" s="21">
        <f t="shared" si="114"/>
        <v>0.4142691798941799</v>
      </c>
      <c r="J1372" s="21">
        <f t="shared" si="115"/>
        <v>0.22081679894179895</v>
      </c>
      <c r="M1372" s="21">
        <f t="shared" si="116"/>
        <v>0.36491402116402116</v>
      </c>
      <c r="N1372" s="22">
        <v>3</v>
      </c>
      <c r="O1372" s="21">
        <f t="shared" si="117"/>
        <v>4.96031746031746E-05</v>
      </c>
    </row>
    <row r="1373" spans="1:15" ht="12">
      <c r="A1373" s="24">
        <v>35649</v>
      </c>
      <c r="B1373" s="199"/>
      <c r="C1373" s="22">
        <v>25052</v>
      </c>
      <c r="D1373" s="22">
        <v>13358</v>
      </c>
      <c r="G1373" s="22">
        <v>22057</v>
      </c>
      <c r="H1373" s="22">
        <f t="shared" si="113"/>
        <v>60467</v>
      </c>
      <c r="I1373" s="21">
        <f t="shared" si="114"/>
        <v>0.41430863115418326</v>
      </c>
      <c r="J1373" s="21">
        <f t="shared" si="115"/>
        <v>0.22091388691352307</v>
      </c>
      <c r="M1373" s="21">
        <f t="shared" si="116"/>
        <v>0.36477748193229365</v>
      </c>
      <c r="N1373" s="22">
        <v>3</v>
      </c>
      <c r="O1373" s="21">
        <f t="shared" si="117"/>
        <v>4.961383895347876E-05</v>
      </c>
    </row>
    <row r="1374" spans="1:15" ht="12">
      <c r="A1374" s="24">
        <v>35646</v>
      </c>
      <c r="B1374" s="199"/>
      <c r="C1374" s="22">
        <v>25024</v>
      </c>
      <c r="D1374" s="22">
        <v>13351</v>
      </c>
      <c r="G1374" s="22">
        <v>21971</v>
      </c>
      <c r="H1374" s="22">
        <f t="shared" si="113"/>
        <v>60346</v>
      </c>
      <c r="I1374" s="21">
        <f t="shared" si="114"/>
        <v>0.4146753720213436</v>
      </c>
      <c r="J1374" s="21">
        <f t="shared" si="115"/>
        <v>0.22124084446359327</v>
      </c>
      <c r="M1374" s="21">
        <f t="shared" si="116"/>
        <v>0.36408378351506315</v>
      </c>
      <c r="N1374" s="22">
        <v>3</v>
      </c>
      <c r="O1374" s="21">
        <f t="shared" si="117"/>
        <v>4.971331985549995E-05</v>
      </c>
    </row>
    <row r="1375" spans="1:15" ht="12">
      <c r="A1375" s="24">
        <v>35634</v>
      </c>
      <c r="B1375" s="199"/>
      <c r="C1375" s="22">
        <v>25006</v>
      </c>
      <c r="D1375" s="22">
        <v>13344</v>
      </c>
      <c r="G1375" s="22">
        <v>21949</v>
      </c>
      <c r="H1375" s="22">
        <f t="shared" si="113"/>
        <v>60299</v>
      </c>
      <c r="I1375" s="21">
        <f t="shared" si="114"/>
        <v>0.4147000779449079</v>
      </c>
      <c r="J1375" s="21">
        <f t="shared" si="115"/>
        <v>0.22129720227532795</v>
      </c>
      <c r="M1375" s="21">
        <f t="shared" si="116"/>
        <v>0.3640027197797642</v>
      </c>
      <c r="N1375" s="22">
        <v>3</v>
      </c>
      <c r="O1375" s="21">
        <f t="shared" si="117"/>
        <v>4.97520688568633E-05</v>
      </c>
    </row>
    <row r="1376" spans="1:15" ht="12">
      <c r="A1376" s="24">
        <v>35628</v>
      </c>
      <c r="B1376" s="199"/>
      <c r="C1376" s="22">
        <v>25012</v>
      </c>
      <c r="D1376" s="22">
        <v>13349</v>
      </c>
      <c r="G1376" s="22">
        <v>21899</v>
      </c>
      <c r="H1376" s="22">
        <f t="shared" si="113"/>
        <v>60260</v>
      </c>
      <c r="I1376" s="21">
        <f t="shared" si="114"/>
        <v>0.41506803849983404</v>
      </c>
      <c r="J1376" s="21">
        <f t="shared" si="115"/>
        <v>0.22152339860604048</v>
      </c>
      <c r="M1376" s="21">
        <f t="shared" si="116"/>
        <v>0.36340856289412543</v>
      </c>
      <c r="N1376" s="22">
        <v>3</v>
      </c>
      <c r="O1376" s="21">
        <f t="shared" si="117"/>
        <v>4.978426817125788E-05</v>
      </c>
    </row>
    <row r="1377" spans="1:15" ht="12">
      <c r="A1377" s="24">
        <v>35620</v>
      </c>
      <c r="B1377" s="199"/>
      <c r="C1377" s="22">
        <v>25021</v>
      </c>
      <c r="D1377" s="22">
        <v>13352</v>
      </c>
      <c r="G1377" s="22">
        <v>21887</v>
      </c>
      <c r="H1377" s="22">
        <f t="shared" si="113"/>
        <v>60260</v>
      </c>
      <c r="I1377" s="21">
        <f t="shared" si="114"/>
        <v>0.4152173913043478</v>
      </c>
      <c r="J1377" s="21">
        <f t="shared" si="115"/>
        <v>0.22157318287421174</v>
      </c>
      <c r="M1377" s="21">
        <f t="shared" si="116"/>
        <v>0.36320942582144045</v>
      </c>
      <c r="N1377" s="22">
        <v>3</v>
      </c>
      <c r="O1377" s="21">
        <f t="shared" si="117"/>
        <v>4.978426817125788E-05</v>
      </c>
    </row>
    <row r="1378" spans="1:15" ht="12">
      <c r="A1378" s="24">
        <v>35618</v>
      </c>
      <c r="B1378" s="199"/>
      <c r="C1378" s="22">
        <v>24990</v>
      </c>
      <c r="D1378" s="22">
        <v>13319</v>
      </c>
      <c r="G1378" s="22">
        <v>21788</v>
      </c>
      <c r="H1378" s="22">
        <f t="shared" si="113"/>
        <v>60097</v>
      </c>
      <c r="I1378" s="21">
        <f t="shared" si="114"/>
        <v>0.41582774514534837</v>
      </c>
      <c r="J1378" s="21">
        <f t="shared" si="115"/>
        <v>0.22162503951944357</v>
      </c>
      <c r="M1378" s="21">
        <f t="shared" si="116"/>
        <v>0.36254721533520806</v>
      </c>
      <c r="N1378" s="22">
        <v>3</v>
      </c>
      <c r="O1378" s="21">
        <f t="shared" si="117"/>
        <v>4.991929713629632E-05</v>
      </c>
    </row>
    <row r="1379" spans="1:15" ht="12">
      <c r="A1379" s="24">
        <v>35604</v>
      </c>
      <c r="B1379" s="202"/>
      <c r="C1379" s="22">
        <v>26648</v>
      </c>
      <c r="D1379" s="22">
        <v>14224</v>
      </c>
      <c r="G1379" s="22">
        <v>23576</v>
      </c>
      <c r="H1379" s="22">
        <f t="shared" si="113"/>
        <v>64448</v>
      </c>
      <c r="I1379" s="21">
        <f t="shared" si="114"/>
        <v>0.413480635551142</v>
      </c>
      <c r="J1379" s="21">
        <f t="shared" si="115"/>
        <v>0.22070506454816285</v>
      </c>
      <c r="M1379" s="21">
        <f t="shared" si="116"/>
        <v>0.36581429990069514</v>
      </c>
      <c r="N1379" s="22">
        <v>4</v>
      </c>
      <c r="O1379" s="21">
        <f t="shared" si="117"/>
        <v>6.206554121151936E-05</v>
      </c>
    </row>
    <row r="1380" spans="1:15" ht="12">
      <c r="A1380" s="24">
        <v>35593</v>
      </c>
      <c r="B1380" s="199"/>
      <c r="C1380" s="22">
        <v>26658</v>
      </c>
      <c r="D1380" s="22">
        <v>14216</v>
      </c>
      <c r="G1380" s="22">
        <v>23536</v>
      </c>
      <c r="H1380" s="22">
        <f t="shared" si="113"/>
        <v>64410</v>
      </c>
      <c r="I1380" s="21">
        <f t="shared" si="114"/>
        <v>0.41387983232417325</v>
      </c>
      <c r="J1380" s="21">
        <f t="shared" si="115"/>
        <v>0.22071106970967241</v>
      </c>
      <c r="M1380" s="21">
        <f t="shared" si="116"/>
        <v>0.36540909796615434</v>
      </c>
      <c r="N1380" s="22">
        <v>4</v>
      </c>
      <c r="O1380" s="21">
        <f t="shared" si="117"/>
        <v>6.210215804999224E-05</v>
      </c>
    </row>
    <row r="1381" spans="1:15" ht="12">
      <c r="A1381" s="24">
        <v>35586</v>
      </c>
      <c r="B1381" s="199" t="s">
        <v>305</v>
      </c>
      <c r="C1381" s="22">
        <v>26643</v>
      </c>
      <c r="D1381" s="22">
        <v>14205</v>
      </c>
      <c r="G1381" s="22">
        <v>23477</v>
      </c>
      <c r="H1381" s="22">
        <f t="shared" si="113"/>
        <v>64325</v>
      </c>
      <c r="I1381" s="21">
        <f t="shared" si="114"/>
        <v>0.41419354838709677</v>
      </c>
      <c r="J1381" s="21">
        <f t="shared" si="115"/>
        <v>0.22083171395258452</v>
      </c>
      <c r="M1381" s="21">
        <f t="shared" si="116"/>
        <v>0.3649747376603187</v>
      </c>
      <c r="N1381" s="22">
        <v>4</v>
      </c>
      <c r="O1381" s="21">
        <f t="shared" si="117"/>
        <v>6.218422075398368E-05</v>
      </c>
    </row>
    <row r="1382" spans="1:15" ht="12">
      <c r="A1382" s="24">
        <v>35578</v>
      </c>
      <c r="B1382" s="199" t="s">
        <v>304</v>
      </c>
      <c r="C1382" s="22">
        <v>26624</v>
      </c>
      <c r="D1382" s="22">
        <v>14200</v>
      </c>
      <c r="G1382" s="22">
        <v>23451</v>
      </c>
      <c r="H1382" s="22">
        <f t="shared" si="113"/>
        <v>64275</v>
      </c>
      <c r="I1382" s="21">
        <f t="shared" si="114"/>
        <v>0.4142201478024115</v>
      </c>
      <c r="J1382" s="21">
        <f t="shared" si="115"/>
        <v>0.22092570984052898</v>
      </c>
      <c r="M1382" s="21">
        <f t="shared" si="116"/>
        <v>0.3648541423570595</v>
      </c>
      <c r="N1382" s="22">
        <v>4</v>
      </c>
      <c r="O1382" s="21">
        <f t="shared" si="117"/>
        <v>6.223259432127577E-05</v>
      </c>
    </row>
    <row r="1383" spans="1:15" ht="12">
      <c r="A1383" s="24">
        <v>35569</v>
      </c>
      <c r="B1383" s="199"/>
      <c r="C1383" s="22">
        <v>26652</v>
      </c>
      <c r="D1383" s="22">
        <v>14201</v>
      </c>
      <c r="G1383" s="22">
        <v>23450</v>
      </c>
      <c r="H1383" s="22">
        <f t="shared" si="113"/>
        <v>64303</v>
      </c>
      <c r="I1383" s="21">
        <f t="shared" si="114"/>
        <v>0.4144752188855885</v>
      </c>
      <c r="J1383" s="21">
        <f t="shared" si="115"/>
        <v>0.22084506166119777</v>
      </c>
      <c r="M1383" s="21">
        <f t="shared" si="116"/>
        <v>0.3646797194532137</v>
      </c>
      <c r="N1383" s="22">
        <v>4</v>
      </c>
      <c r="O1383" s="21">
        <f t="shared" si="117"/>
        <v>6.220549585555883E-05</v>
      </c>
    </row>
    <row r="1384" spans="1:15" ht="12">
      <c r="A1384" s="24">
        <v>35563</v>
      </c>
      <c r="B1384" s="199"/>
      <c r="C1384" s="22">
        <v>26641</v>
      </c>
      <c r="D1384" s="22">
        <v>14198</v>
      </c>
      <c r="G1384" s="22">
        <v>23407</v>
      </c>
      <c r="H1384" s="22">
        <f t="shared" si="113"/>
        <v>64246</v>
      </c>
      <c r="I1384" s="21">
        <f t="shared" si="114"/>
        <v>0.4146717305357532</v>
      </c>
      <c r="J1384" s="21">
        <f t="shared" si="115"/>
        <v>0.22099430314727767</v>
      </c>
      <c r="M1384" s="21">
        <f t="shared" si="116"/>
        <v>0.3643339663169691</v>
      </c>
      <c r="N1384" s="22">
        <v>4</v>
      </c>
      <c r="O1384" s="21">
        <f t="shared" si="117"/>
        <v>6.226068549014725E-05</v>
      </c>
    </row>
    <row r="1385" spans="1:15" ht="12">
      <c r="A1385" s="24">
        <v>35555</v>
      </c>
      <c r="B1385" s="199"/>
      <c r="C1385" s="22">
        <v>26644</v>
      </c>
      <c r="D1385" s="22">
        <v>14184</v>
      </c>
      <c r="G1385" s="22">
        <v>23349</v>
      </c>
      <c r="H1385" s="22">
        <f t="shared" si="113"/>
        <v>64177</v>
      </c>
      <c r="I1385" s="21">
        <f t="shared" si="114"/>
        <v>0.41516431120183245</v>
      </c>
      <c r="J1385" s="21">
        <f t="shared" si="115"/>
        <v>0.22101375882325444</v>
      </c>
      <c r="M1385" s="21">
        <f t="shared" si="116"/>
        <v>0.36382192997491314</v>
      </c>
      <c r="N1385" s="22">
        <v>4</v>
      </c>
      <c r="O1385" s="21">
        <f t="shared" si="117"/>
        <v>6.232762516166228E-05</v>
      </c>
    </row>
    <row r="1386" spans="1:15" ht="12">
      <c r="A1386" s="24">
        <v>35544</v>
      </c>
      <c r="B1386" s="199"/>
      <c r="C1386" s="22">
        <v>26621</v>
      </c>
      <c r="D1386" s="22">
        <v>14178</v>
      </c>
      <c r="G1386" s="22">
        <v>23307</v>
      </c>
      <c r="H1386" s="22">
        <f t="shared" si="113"/>
        <v>64106</v>
      </c>
      <c r="I1386" s="21">
        <f t="shared" si="114"/>
        <v>0.4152653417776807</v>
      </c>
      <c r="J1386" s="21">
        <f t="shared" si="115"/>
        <v>0.22116494555891805</v>
      </c>
      <c r="M1386" s="21">
        <f t="shared" si="116"/>
        <v>0.36356971266340127</v>
      </c>
      <c r="N1386" s="22">
        <v>4</v>
      </c>
      <c r="O1386" s="21">
        <f t="shared" si="117"/>
        <v>6.23966555392631E-05</v>
      </c>
    </row>
    <row r="1387" spans="1:15" ht="12">
      <c r="A1387" s="24">
        <v>35537</v>
      </c>
      <c r="B1387" s="199"/>
      <c r="C1387" s="22">
        <v>26618</v>
      </c>
      <c r="D1387" s="22">
        <v>14169</v>
      </c>
      <c r="G1387" s="22">
        <v>23302</v>
      </c>
      <c r="H1387" s="22">
        <v>64093</v>
      </c>
      <c r="I1387" s="21">
        <f t="shared" si="114"/>
        <v>0.4153027631722653</v>
      </c>
      <c r="J1387" s="21">
        <f t="shared" si="115"/>
        <v>0.22106938355202596</v>
      </c>
      <c r="M1387" s="21">
        <f t="shared" si="116"/>
        <v>0.36356544396423945</v>
      </c>
      <c r="N1387" s="22">
        <v>4</v>
      </c>
      <c r="O1387" s="21">
        <f t="shared" si="117"/>
        <v>6.240931146927121E-05</v>
      </c>
    </row>
    <row r="1388" spans="1:15" ht="12">
      <c r="A1388" s="24">
        <v>35530</v>
      </c>
      <c r="B1388" s="199"/>
      <c r="C1388" s="22">
        <v>26599</v>
      </c>
      <c r="D1388" s="22">
        <v>14163</v>
      </c>
      <c r="G1388" s="22">
        <v>23265</v>
      </c>
      <c r="H1388" s="22">
        <v>64030</v>
      </c>
      <c r="I1388" s="21">
        <f t="shared" si="114"/>
        <v>0.4154146493831017</v>
      </c>
      <c r="J1388" s="21">
        <f t="shared" si="115"/>
        <v>0.2211931906918632</v>
      </c>
      <c r="M1388" s="21">
        <f t="shared" si="116"/>
        <v>0.3633453068873965</v>
      </c>
      <c r="N1388" s="22">
        <v>3</v>
      </c>
      <c r="O1388" s="21">
        <f t="shared" si="117"/>
        <v>4.6853037638606906E-05</v>
      </c>
    </row>
    <row r="1389" spans="1:15" ht="12">
      <c r="A1389" s="24">
        <v>35528</v>
      </c>
      <c r="B1389" s="199" t="s">
        <v>56</v>
      </c>
      <c r="C1389" s="22">
        <v>26607</v>
      </c>
      <c r="D1389" s="22">
        <v>14165</v>
      </c>
      <c r="G1389" s="22">
        <v>23263</v>
      </c>
      <c r="H1389" s="22">
        <v>64037</v>
      </c>
      <c r="I1389" s="21">
        <f t="shared" si="114"/>
        <v>0.41549416743445194</v>
      </c>
      <c r="J1389" s="21">
        <f t="shared" si="115"/>
        <v>0.22120024360916346</v>
      </c>
      <c r="M1389" s="21">
        <f t="shared" si="116"/>
        <v>0.3632743570123522</v>
      </c>
      <c r="N1389" s="22">
        <v>2</v>
      </c>
      <c r="O1389" s="21">
        <f t="shared" si="117"/>
        <v>3.1231944032356295E-05</v>
      </c>
    </row>
    <row r="1390" spans="1:15" ht="12">
      <c r="A1390" s="24">
        <v>35521</v>
      </c>
      <c r="B1390" s="199"/>
      <c r="C1390" s="22">
        <v>27318</v>
      </c>
      <c r="D1390" s="22">
        <v>14673</v>
      </c>
      <c r="G1390" s="22">
        <v>24078</v>
      </c>
      <c r="H1390" s="22">
        <v>66071</v>
      </c>
      <c r="I1390" s="21">
        <f t="shared" si="114"/>
        <v>0.41346430355223923</v>
      </c>
      <c r="J1390" s="21">
        <f t="shared" si="115"/>
        <v>0.2220792783520758</v>
      </c>
      <c r="M1390" s="21">
        <f t="shared" si="116"/>
        <v>0.3644261476290657</v>
      </c>
      <c r="N1390" s="22">
        <v>2</v>
      </c>
      <c r="O1390" s="21">
        <f t="shared" si="117"/>
        <v>3.0270466619242936E-05</v>
      </c>
    </row>
    <row r="1391" spans="1:15" ht="12">
      <c r="A1391" s="24">
        <v>35515</v>
      </c>
      <c r="B1391" s="199"/>
      <c r="C1391" s="22">
        <v>27299</v>
      </c>
      <c r="D1391" s="22">
        <v>14660</v>
      </c>
      <c r="G1391" s="22">
        <v>24024</v>
      </c>
      <c r="H1391" s="22">
        <v>65984</v>
      </c>
      <c r="I1391" s="21">
        <f t="shared" si="114"/>
        <v>0.4137215082444229</v>
      </c>
      <c r="J1391" s="21">
        <f t="shared" si="115"/>
        <v>0.22217507274490786</v>
      </c>
      <c r="M1391" s="21">
        <f t="shared" si="116"/>
        <v>0.3640882638215325</v>
      </c>
      <c r="N1391" s="22">
        <v>1</v>
      </c>
      <c r="O1391" s="21">
        <f>N1391/H1391</f>
        <v>1.5155189136760427E-05</v>
      </c>
    </row>
    <row r="1392" spans="1:15" ht="12">
      <c r="A1392" s="24">
        <v>35501</v>
      </c>
      <c r="B1392" s="199"/>
      <c r="C1392" s="22">
        <v>27317</v>
      </c>
      <c r="D1392" s="22">
        <v>14678</v>
      </c>
      <c r="G1392" s="22">
        <v>23977</v>
      </c>
      <c r="H1392" s="22">
        <v>65972</v>
      </c>
      <c r="I1392" s="21">
        <f t="shared" si="114"/>
        <v>0.41406960528709147</v>
      </c>
      <c r="J1392" s="21">
        <f t="shared" si="115"/>
        <v>0.2224883283817377</v>
      </c>
      <c r="M1392" s="21">
        <f t="shared" si="116"/>
        <v>0.3634420663311708</v>
      </c>
      <c r="N1392" s="22">
        <v>0</v>
      </c>
      <c r="O1392" s="21">
        <f>N1392/H1392</f>
        <v>0</v>
      </c>
    </row>
    <row r="1393" spans="1:15" ht="12">
      <c r="A1393" s="24">
        <v>35494</v>
      </c>
      <c r="B1393" s="199"/>
      <c r="C1393" s="22">
        <v>27450</v>
      </c>
      <c r="D1393" s="22">
        <v>14781</v>
      </c>
      <c r="G1393" s="22">
        <v>24109</v>
      </c>
      <c r="H1393" s="22">
        <v>66340</v>
      </c>
      <c r="I1393" s="21">
        <f t="shared" si="114"/>
        <v>0.41377750979801026</v>
      </c>
      <c r="J1393" s="21">
        <f t="shared" si="115"/>
        <v>0.2228067530901417</v>
      </c>
      <c r="M1393" s="21">
        <f t="shared" si="116"/>
        <v>0.36341573711184805</v>
      </c>
      <c r="N1393" s="22">
        <v>0</v>
      </c>
      <c r="O1393" s="21">
        <f>N1393/H1393</f>
        <v>0</v>
      </c>
    </row>
    <row r="1394" spans="1:15" ht="12">
      <c r="A1394" s="24">
        <v>35487</v>
      </c>
      <c r="B1394" s="199"/>
      <c r="C1394" s="22">
        <v>27453</v>
      </c>
      <c r="D1394" s="22">
        <v>14777</v>
      </c>
      <c r="G1394" s="22">
        <v>24093</v>
      </c>
      <c r="H1394" s="22">
        <v>66323</v>
      </c>
      <c r="I1394" s="21">
        <f t="shared" si="114"/>
        <v>0.4139288029793586</v>
      </c>
      <c r="J1394" s="21">
        <f t="shared" si="115"/>
        <v>0.22280355231216922</v>
      </c>
      <c r="M1394" s="21">
        <f t="shared" si="116"/>
        <v>0.36326764470847217</v>
      </c>
      <c r="N1394" s="22">
        <v>0</v>
      </c>
      <c r="O1394" s="21">
        <f>N1394/H1394</f>
        <v>0</v>
      </c>
    </row>
    <row r="1395" spans="1:15" ht="12">
      <c r="A1395" s="24">
        <v>35480</v>
      </c>
      <c r="B1395" s="199" t="s">
        <v>327</v>
      </c>
      <c r="C1395" s="22">
        <v>27451</v>
      </c>
      <c r="D1395" s="22">
        <v>14772</v>
      </c>
      <c r="G1395" s="22">
        <v>24074</v>
      </c>
      <c r="H1395" s="22">
        <v>66297</v>
      </c>
      <c r="I1395" s="21">
        <f t="shared" si="114"/>
        <v>0.4140609680679367</v>
      </c>
      <c r="J1395" s="21">
        <f t="shared" si="115"/>
        <v>0.22281551201411828</v>
      </c>
      <c r="M1395" s="21">
        <f t="shared" si="116"/>
        <v>0.363123519917945</v>
      </c>
      <c r="N1395" s="22">
        <v>0</v>
      </c>
      <c r="O1395" s="21">
        <f>N1395/H1395</f>
        <v>0</v>
      </c>
    </row>
    <row r="1396" spans="1:15" ht="12">
      <c r="A1396" s="24">
        <v>35474</v>
      </c>
      <c r="B1396" s="199"/>
      <c r="C1396" s="22">
        <v>27473</v>
      </c>
      <c r="D1396" s="22">
        <v>14771</v>
      </c>
      <c r="G1396" s="22">
        <v>24038</v>
      </c>
      <c r="H1396" s="22">
        <v>66282</v>
      </c>
      <c r="I1396" s="21">
        <f t="shared" si="114"/>
        <v>0.41448658761051266</v>
      </c>
      <c r="J1396" s="21">
        <f t="shared" si="115"/>
        <v>0.22285084940104402</v>
      </c>
      <c r="M1396" s="21">
        <f t="shared" si="116"/>
        <v>0.3626625629884433</v>
      </c>
      <c r="N1396" s="256" t="s">
        <v>124</v>
      </c>
      <c r="O1396" s="256" t="s">
        <v>124</v>
      </c>
    </row>
    <row r="1397" spans="1:13" ht="12">
      <c r="A1397" s="24">
        <v>35466</v>
      </c>
      <c r="B1397" s="199"/>
      <c r="C1397" s="22">
        <v>27503</v>
      </c>
      <c r="D1397" s="22">
        <v>14787</v>
      </c>
      <c r="G1397" s="22">
        <v>24034</v>
      </c>
      <c r="H1397" s="22">
        <v>66324</v>
      </c>
      <c r="I1397" s="21">
        <f t="shared" si="114"/>
        <v>0.41467643688559197</v>
      </c>
      <c r="J1397" s="21">
        <f t="shared" si="115"/>
        <v>0.22295096797539352</v>
      </c>
      <c r="M1397" s="21">
        <f t="shared" si="116"/>
        <v>0.36237259513901454</v>
      </c>
    </row>
    <row r="1398" spans="1:13" ht="12">
      <c r="A1398" s="24">
        <v>35459</v>
      </c>
      <c r="B1398" s="199"/>
      <c r="C1398" s="22">
        <v>27486</v>
      </c>
      <c r="D1398" s="22">
        <v>14774</v>
      </c>
      <c r="G1398" s="22">
        <v>23939</v>
      </c>
      <c r="H1398" s="22">
        <v>66199</v>
      </c>
      <c r="I1398" s="21">
        <f t="shared" si="114"/>
        <v>0.4152026465656581</v>
      </c>
      <c r="J1398" s="21">
        <f t="shared" si="115"/>
        <v>0.22317557667034246</v>
      </c>
      <c r="M1398" s="21">
        <f t="shared" si="116"/>
        <v>0.3616217767639995</v>
      </c>
    </row>
    <row r="1399" spans="1:13" ht="12">
      <c r="A1399" s="24">
        <v>35445</v>
      </c>
      <c r="B1399" s="199" t="s">
        <v>273</v>
      </c>
      <c r="C1399" s="22">
        <v>27665</v>
      </c>
      <c r="D1399" s="22">
        <v>14858</v>
      </c>
      <c r="G1399" s="22">
        <v>24000</v>
      </c>
      <c r="H1399" s="22">
        <v>66523</v>
      </c>
      <c r="I1399" s="21">
        <f t="shared" si="114"/>
        <v>0.4158712024412609</v>
      </c>
      <c r="J1399" s="21">
        <f t="shared" si="115"/>
        <v>0.22335132209912362</v>
      </c>
      <c r="M1399" s="21">
        <f t="shared" si="116"/>
        <v>0.36077747545961547</v>
      </c>
    </row>
    <row r="1400" spans="1:13" ht="12">
      <c r="A1400" s="24">
        <v>35430</v>
      </c>
      <c r="B1400" s="199"/>
      <c r="C1400" s="22">
        <v>27609</v>
      </c>
      <c r="D1400" s="22">
        <v>14813</v>
      </c>
      <c r="G1400" s="22">
        <v>23928</v>
      </c>
      <c r="H1400" s="22">
        <f>C1400+D1400+G1400</f>
        <v>66350</v>
      </c>
      <c r="I1400" s="21">
        <f t="shared" si="114"/>
        <v>0.4161115297663904</v>
      </c>
      <c r="J1400" s="21">
        <f t="shared" si="115"/>
        <v>0.22325546345139413</v>
      </c>
      <c r="M1400" s="21">
        <f t="shared" si="116"/>
        <v>0.36063300678221555</v>
      </c>
    </row>
    <row r="1401" spans="1:13" ht="12">
      <c r="A1401" s="24">
        <v>35425</v>
      </c>
      <c r="B1401" s="199"/>
      <c r="C1401" s="22">
        <v>27597</v>
      </c>
      <c r="D1401" s="22">
        <v>14808</v>
      </c>
      <c r="G1401" s="22">
        <v>23878</v>
      </c>
      <c r="H1401" s="22">
        <v>66283</v>
      </c>
      <c r="I1401" s="21">
        <f t="shared" si="114"/>
        <v>0.4163511005838601</v>
      </c>
      <c r="J1401" s="21">
        <f t="shared" si="115"/>
        <v>0.2234056998023626</v>
      </c>
      <c r="M1401" s="21">
        <f t="shared" si="116"/>
        <v>0.36024319961377727</v>
      </c>
    </row>
    <row r="1402" spans="1:13" ht="12">
      <c r="A1402" s="24">
        <v>35417</v>
      </c>
      <c r="B1402" s="199"/>
      <c r="C1402" s="22">
        <v>27576</v>
      </c>
      <c r="D1402" s="22">
        <v>14785</v>
      </c>
      <c r="G1402" s="22">
        <v>23787</v>
      </c>
      <c r="H1402" s="22">
        <v>66148</v>
      </c>
      <c r="I1402" s="21">
        <f t="shared" si="114"/>
        <v>0.4168833524823124</v>
      </c>
      <c r="J1402" s="21">
        <f t="shared" si="115"/>
        <v>0.22351393844107154</v>
      </c>
      <c r="M1402" s="21">
        <f t="shared" si="116"/>
        <v>0.35960270907661607</v>
      </c>
    </row>
    <row r="1403" spans="1:13" ht="12">
      <c r="A1403" s="24">
        <v>35411</v>
      </c>
      <c r="B1403" s="199"/>
      <c r="C1403" s="22">
        <v>27556</v>
      </c>
      <c r="D1403" s="22">
        <v>14769</v>
      </c>
      <c r="G1403" s="22">
        <v>23736</v>
      </c>
      <c r="H1403" s="22">
        <v>66061</v>
      </c>
      <c r="I1403" s="21">
        <f t="shared" si="114"/>
        <v>0.4171296226215165</v>
      </c>
      <c r="J1403" s="21">
        <f t="shared" si="115"/>
        <v>0.22356609800033303</v>
      </c>
      <c r="M1403" s="21">
        <f t="shared" si="116"/>
        <v>0.3593042793781505</v>
      </c>
    </row>
    <row r="1404" spans="1:13" ht="12">
      <c r="A1404" s="24">
        <v>35402</v>
      </c>
      <c r="B1404" s="199"/>
      <c r="C1404" s="22">
        <v>27547</v>
      </c>
      <c r="D1404" s="22">
        <v>14766</v>
      </c>
      <c r="G1404" s="22">
        <v>23711</v>
      </c>
      <c r="H1404" s="22">
        <v>66024</v>
      </c>
      <c r="I1404" s="21">
        <f t="shared" si="114"/>
        <v>0.4172270689446262</v>
      </c>
      <c r="J1404" s="21">
        <f t="shared" si="115"/>
        <v>0.22364594692838968</v>
      </c>
      <c r="M1404" s="21">
        <f t="shared" si="116"/>
        <v>0.35912698412698413</v>
      </c>
    </row>
    <row r="1405" spans="1:13" ht="12">
      <c r="A1405" s="24">
        <v>35390</v>
      </c>
      <c r="B1405" s="199"/>
      <c r="C1405" s="22">
        <v>27517</v>
      </c>
      <c r="D1405" s="22">
        <v>14752</v>
      </c>
      <c r="G1405" s="22">
        <v>23593</v>
      </c>
      <c r="H1405" s="22">
        <v>65862</v>
      </c>
      <c r="I1405" s="21">
        <f t="shared" si="114"/>
        <v>0.4177978196835808</v>
      </c>
      <c r="J1405" s="21">
        <f t="shared" si="115"/>
        <v>0.22398348061097445</v>
      </c>
      <c r="M1405" s="21">
        <f t="shared" si="116"/>
        <v>0.35821869970544473</v>
      </c>
    </row>
    <row r="1406" spans="1:13" ht="12">
      <c r="A1406" s="24">
        <v>35383</v>
      </c>
      <c r="B1406" s="199"/>
      <c r="C1406" s="22">
        <v>27438</v>
      </c>
      <c r="D1406" s="22">
        <v>14719</v>
      </c>
      <c r="G1406" s="22">
        <v>23535</v>
      </c>
      <c r="H1406" s="22">
        <v>65692</v>
      </c>
      <c r="I1406" s="21">
        <f t="shared" si="114"/>
        <v>0.41767642939779576</v>
      </c>
      <c r="J1406" s="21">
        <f t="shared" si="115"/>
        <v>0.22406076843451259</v>
      </c>
      <c r="M1406" s="21">
        <f t="shared" si="116"/>
        <v>0.35826280216769163</v>
      </c>
    </row>
    <row r="1407" spans="1:13" ht="12">
      <c r="A1407" s="24">
        <v>35366</v>
      </c>
      <c r="B1407" s="199"/>
      <c r="C1407" s="22">
        <v>27352</v>
      </c>
      <c r="D1407" s="22">
        <v>14647</v>
      </c>
      <c r="G1407" s="22">
        <v>23452</v>
      </c>
      <c r="H1407" s="22">
        <v>65451</v>
      </c>
      <c r="I1407" s="21">
        <f t="shared" si="114"/>
        <v>0.4179004140502055</v>
      </c>
      <c r="J1407" s="21">
        <f t="shared" si="115"/>
        <v>0.22378573283830652</v>
      </c>
      <c r="M1407" s="21">
        <f t="shared" si="116"/>
        <v>0.358313853111488</v>
      </c>
    </row>
    <row r="1408" spans="1:14" ht="12">
      <c r="A1408" s="24">
        <v>35364</v>
      </c>
      <c r="B1408" s="199" t="s">
        <v>304</v>
      </c>
      <c r="C1408" s="22">
        <v>27333</v>
      </c>
      <c r="D1408" s="22">
        <v>14642</v>
      </c>
      <c r="E1408" s="25"/>
      <c r="F1408" s="25"/>
      <c r="G1408" s="22">
        <v>23488</v>
      </c>
      <c r="H1408" s="22">
        <f>SUM(C1408:G1408)</f>
        <v>65463</v>
      </c>
      <c r="I1408" s="21">
        <f t="shared" si="114"/>
        <v>0.417533568580725</v>
      </c>
      <c r="J1408" s="21">
        <f t="shared" si="115"/>
        <v>0.22366833172937384</v>
      </c>
      <c r="M1408" s="21">
        <f t="shared" si="116"/>
        <v>0.3587980996899012</v>
      </c>
      <c r="N1408" s="25"/>
    </row>
    <row r="1409" spans="1:14" ht="12">
      <c r="A1409" s="24">
        <v>35352</v>
      </c>
      <c r="B1409" s="199"/>
      <c r="C1409" s="22">
        <v>26895</v>
      </c>
      <c r="D1409" s="22">
        <v>14414</v>
      </c>
      <c r="E1409" s="25"/>
      <c r="F1409" s="25"/>
      <c r="G1409" s="22">
        <v>22030</v>
      </c>
      <c r="H1409" s="22">
        <v>63339</v>
      </c>
      <c r="I1409" s="21">
        <f t="shared" si="114"/>
        <v>0.4246199024297826</v>
      </c>
      <c r="J1409" s="21">
        <f t="shared" si="115"/>
        <v>0.22756911223732612</v>
      </c>
      <c r="M1409" s="21">
        <f t="shared" si="116"/>
        <v>0.3478109853328913</v>
      </c>
      <c r="N1409" s="25"/>
    </row>
    <row r="1410" spans="1:14" ht="12">
      <c r="A1410" s="24">
        <v>35344</v>
      </c>
      <c r="B1410" s="199"/>
      <c r="C1410" s="22">
        <v>26625</v>
      </c>
      <c r="D1410" s="22">
        <v>14299</v>
      </c>
      <c r="E1410" s="25"/>
      <c r="F1410" s="25"/>
      <c r="G1410" s="22">
        <v>21684</v>
      </c>
      <c r="H1410" s="22">
        <v>62608</v>
      </c>
      <c r="I1410" s="21">
        <f t="shared" si="114"/>
        <v>0.42526514183490927</v>
      </c>
      <c r="J1410" s="21">
        <f t="shared" si="115"/>
        <v>0.2283893432149246</v>
      </c>
      <c r="M1410" s="21">
        <f t="shared" si="116"/>
        <v>0.34634551495016613</v>
      </c>
      <c r="N1410" s="25"/>
    </row>
    <row r="1411" spans="1:14" ht="12">
      <c r="A1411" s="24">
        <v>35336</v>
      </c>
      <c r="B1411" s="199"/>
      <c r="C1411" s="22">
        <v>26422</v>
      </c>
      <c r="D1411" s="22">
        <v>14186</v>
      </c>
      <c r="E1411" s="25"/>
      <c r="F1411" s="25"/>
      <c r="G1411" s="22">
        <v>21366</v>
      </c>
      <c r="H1411" s="22">
        <v>61974</v>
      </c>
      <c r="I1411" s="21">
        <f t="shared" si="114"/>
        <v>0.4263400780972666</v>
      </c>
      <c r="J1411" s="21">
        <f t="shared" si="115"/>
        <v>0.22890244295995094</v>
      </c>
      <c r="M1411" s="21">
        <f t="shared" si="116"/>
        <v>0.34475747894278247</v>
      </c>
      <c r="N1411" s="25"/>
    </row>
    <row r="1412" spans="1:14" ht="12">
      <c r="A1412" s="24">
        <v>35328</v>
      </c>
      <c r="B1412" s="199"/>
      <c r="C1412" s="22">
        <v>26359</v>
      </c>
      <c r="D1412" s="22">
        <v>14143</v>
      </c>
      <c r="E1412" s="25"/>
      <c r="F1412" s="25"/>
      <c r="G1412" s="22">
        <v>21238</v>
      </c>
      <c r="H1412" s="22">
        <v>61740</v>
      </c>
      <c r="I1412" s="21">
        <f t="shared" si="114"/>
        <v>0.4269355361192096</v>
      </c>
      <c r="J1412" s="21">
        <f t="shared" si="115"/>
        <v>0.229073534175575</v>
      </c>
      <c r="M1412" s="21">
        <f t="shared" si="116"/>
        <v>0.34399092970521544</v>
      </c>
      <c r="N1412" s="25"/>
    </row>
    <row r="1413" spans="1:14" ht="12">
      <c r="A1413" s="24">
        <v>35320</v>
      </c>
      <c r="B1413" s="199"/>
      <c r="C1413" s="22">
        <v>26222</v>
      </c>
      <c r="D1413" s="22">
        <v>14084</v>
      </c>
      <c r="E1413" s="25"/>
      <c r="F1413" s="25"/>
      <c r="G1413" s="22">
        <v>21014</v>
      </c>
      <c r="H1413" s="22">
        <v>61320</v>
      </c>
      <c r="I1413" s="21">
        <f t="shared" si="114"/>
        <v>0.4276255707762557</v>
      </c>
      <c r="J1413" s="21">
        <f t="shared" si="115"/>
        <v>0.22968036529680366</v>
      </c>
      <c r="M1413" s="21">
        <f t="shared" si="116"/>
        <v>0.34269406392694063</v>
      </c>
      <c r="N1413" s="25"/>
    </row>
    <row r="1414" spans="1:14" ht="12">
      <c r="A1414" s="24">
        <v>35312</v>
      </c>
      <c r="B1414" s="199"/>
      <c r="C1414" s="22">
        <v>26071</v>
      </c>
      <c r="D1414" s="22">
        <v>14009</v>
      </c>
      <c r="E1414" s="25"/>
      <c r="F1414" s="25"/>
      <c r="G1414" s="22">
        <v>20832</v>
      </c>
      <c r="H1414" s="22">
        <v>60912</v>
      </c>
      <c r="I1414" s="21">
        <f t="shared" si="114"/>
        <v>0.42801090097189387</v>
      </c>
      <c r="J1414" s="21">
        <f t="shared" si="115"/>
        <v>0.22998752298397687</v>
      </c>
      <c r="M1414" s="21">
        <f t="shared" si="116"/>
        <v>0.34200157604412923</v>
      </c>
      <c r="N1414" s="25"/>
    </row>
    <row r="1415" spans="1:13" ht="12">
      <c r="A1415" s="24">
        <v>35311</v>
      </c>
      <c r="B1415" s="199" t="s">
        <v>301</v>
      </c>
      <c r="C1415" s="22">
        <v>26065</v>
      </c>
      <c r="D1415" s="22">
        <v>14006</v>
      </c>
      <c r="G1415" s="22">
        <v>20820</v>
      </c>
      <c r="H1415" s="22">
        <f>SUM(C1415:G1415)</f>
        <v>60891</v>
      </c>
      <c r="I1415" s="21">
        <f t="shared" si="114"/>
        <v>0.42805997602272916</v>
      </c>
      <c r="J1415" s="21">
        <f t="shared" si="115"/>
        <v>0.23001757238343926</v>
      </c>
      <c r="M1415" s="21">
        <f t="shared" si="116"/>
        <v>0.3419224515938316</v>
      </c>
    </row>
    <row r="1416" spans="1:13" ht="12">
      <c r="A1416" s="24">
        <v>35305</v>
      </c>
      <c r="B1416" s="199"/>
      <c r="C1416" s="22">
        <v>26029</v>
      </c>
      <c r="D1416" s="22">
        <v>13975</v>
      </c>
      <c r="G1416" s="22">
        <v>20735</v>
      </c>
      <c r="H1416" s="22">
        <v>60739</v>
      </c>
      <c r="I1416" s="21">
        <f t="shared" si="114"/>
        <v>0.4285385007984985</v>
      </c>
      <c r="J1416" s="21">
        <f t="shared" si="115"/>
        <v>0.23008281334891914</v>
      </c>
      <c r="M1416" s="21">
        <f t="shared" si="116"/>
        <v>0.34137868585258235</v>
      </c>
    </row>
    <row r="1417" spans="1:13" ht="12">
      <c r="A1417" s="24">
        <v>35298</v>
      </c>
      <c r="B1417" s="199"/>
      <c r="C1417" s="22">
        <v>25908</v>
      </c>
      <c r="D1417" s="22">
        <v>13916</v>
      </c>
      <c r="G1417" s="22">
        <v>20548</v>
      </c>
      <c r="H1417" s="22">
        <v>60372</v>
      </c>
      <c r="I1417" s="21">
        <f t="shared" si="114"/>
        <v>0.4291393361160803</v>
      </c>
      <c r="J1417" s="21">
        <f t="shared" si="115"/>
        <v>0.2305042072483933</v>
      </c>
      <c r="M1417" s="21">
        <f t="shared" si="116"/>
        <v>0.3403564566355264</v>
      </c>
    </row>
    <row r="1418" spans="1:13" ht="12">
      <c r="A1418" s="24">
        <v>35291</v>
      </c>
      <c r="B1418" s="199"/>
      <c r="C1418" s="22">
        <v>25828</v>
      </c>
      <c r="D1418" s="22">
        <v>13873</v>
      </c>
      <c r="G1418" s="22">
        <v>20336</v>
      </c>
      <c r="H1418" s="22">
        <v>60037</v>
      </c>
      <c r="I1418" s="21">
        <f t="shared" si="114"/>
        <v>0.4302013758182454</v>
      </c>
      <c r="J1418" s="21">
        <f t="shared" si="115"/>
        <v>0.23107417092792779</v>
      </c>
      <c r="M1418" s="21">
        <f t="shared" si="116"/>
        <v>0.33872445325382683</v>
      </c>
    </row>
    <row r="1419" spans="1:13" ht="12">
      <c r="A1419" s="24">
        <v>35284</v>
      </c>
      <c r="B1419" s="199"/>
      <c r="C1419" s="22">
        <v>25981</v>
      </c>
      <c r="D1419" s="22">
        <v>13993</v>
      </c>
      <c r="G1419" s="22">
        <v>20556</v>
      </c>
      <c r="H1419" s="22">
        <v>60532</v>
      </c>
      <c r="I1419" s="21">
        <f t="shared" si="114"/>
        <v>0.4292109958369127</v>
      </c>
      <c r="J1419" s="21">
        <f t="shared" si="115"/>
        <v>0.23116698605696162</v>
      </c>
      <c r="M1419" s="21">
        <f t="shared" si="116"/>
        <v>0.339588977730787</v>
      </c>
    </row>
    <row r="1420" spans="1:13" ht="12">
      <c r="A1420" s="24">
        <v>35277</v>
      </c>
      <c r="B1420" s="199"/>
      <c r="C1420" s="22">
        <v>26064</v>
      </c>
      <c r="D1420" s="22">
        <v>14010</v>
      </c>
      <c r="G1420" s="22">
        <v>20493</v>
      </c>
      <c r="H1420" s="22">
        <v>60567</v>
      </c>
      <c r="I1420" s="21">
        <f t="shared" si="114"/>
        <v>0.4303333498439744</v>
      </c>
      <c r="J1420" s="21">
        <f t="shared" si="115"/>
        <v>0.2313140819258012</v>
      </c>
      <c r="M1420" s="21">
        <f t="shared" si="116"/>
        <v>0.33835256823022436</v>
      </c>
    </row>
    <row r="1421" spans="1:13" ht="12">
      <c r="A1421" s="24">
        <v>35275</v>
      </c>
      <c r="B1421" s="199"/>
      <c r="C1421" s="22">
        <v>26077</v>
      </c>
      <c r="D1421" s="22">
        <v>14016</v>
      </c>
      <c r="G1421" s="22">
        <v>20485</v>
      </c>
      <c r="H1421" s="22">
        <v>60578</v>
      </c>
      <c r="I1421" s="21">
        <f t="shared" si="114"/>
        <v>0.43046980752088215</v>
      </c>
      <c r="J1421" s="21">
        <f t="shared" si="115"/>
        <v>0.23137112483079667</v>
      </c>
      <c r="M1421" s="21">
        <f t="shared" si="116"/>
        <v>0.33815906764832115</v>
      </c>
    </row>
    <row r="1422" spans="1:13" ht="12">
      <c r="A1422" s="24">
        <v>35263</v>
      </c>
      <c r="B1422" s="199"/>
      <c r="C1422" s="22">
        <v>26076</v>
      </c>
      <c r="D1422" s="22">
        <v>14002</v>
      </c>
      <c r="G1422" s="22">
        <v>20366</v>
      </c>
      <c r="H1422" s="22">
        <v>60444</v>
      </c>
      <c r="I1422" s="21">
        <f t="shared" si="114"/>
        <v>0.43140758387929323</v>
      </c>
      <c r="J1422" s="21">
        <f t="shared" si="115"/>
        <v>0.2316524386208722</v>
      </c>
      <c r="M1422" s="21">
        <f t="shared" si="116"/>
        <v>0.33693997749983456</v>
      </c>
    </row>
    <row r="1423" spans="1:13" ht="12">
      <c r="A1423" s="24">
        <v>35256</v>
      </c>
      <c r="B1423" s="199"/>
      <c r="C1423" s="22">
        <v>26059</v>
      </c>
      <c r="D1423" s="22">
        <v>13978</v>
      </c>
      <c r="G1423" s="22">
        <v>20352</v>
      </c>
      <c r="H1423" s="22">
        <v>60389</v>
      </c>
      <c r="I1423" s="21">
        <f aca="true" t="shared" si="118" ref="I1423:I1486">C1423/H1423</f>
        <v>0.43151898524565735</v>
      </c>
      <c r="J1423" s="21">
        <f aca="true" t="shared" si="119" ref="J1423:J1486">D1423/H1423</f>
        <v>0.23146599546274985</v>
      </c>
      <c r="M1423" s="21">
        <f aca="true" t="shared" si="120" ref="M1423:M1486">G1423/H1423</f>
        <v>0.33701501929159283</v>
      </c>
    </row>
    <row r="1424" spans="1:13" ht="12">
      <c r="A1424" s="24">
        <v>35248</v>
      </c>
      <c r="B1424" s="199"/>
      <c r="C1424" s="22">
        <v>26217</v>
      </c>
      <c r="D1424" s="22">
        <v>14029</v>
      </c>
      <c r="G1424" s="22">
        <v>20364</v>
      </c>
      <c r="H1424" s="22">
        <v>60610</v>
      </c>
      <c r="I1424" s="21">
        <f t="shared" si="118"/>
        <v>0.4325523840950338</v>
      </c>
      <c r="J1424" s="21">
        <f t="shared" si="119"/>
        <v>0.2314634548754331</v>
      </c>
      <c r="M1424" s="21">
        <f t="shared" si="120"/>
        <v>0.3359841610295331</v>
      </c>
    </row>
    <row r="1425" spans="1:13" ht="12">
      <c r="A1425" s="24">
        <v>35242</v>
      </c>
      <c r="B1425" s="199"/>
      <c r="C1425" s="22">
        <v>26289</v>
      </c>
      <c r="D1425" s="22">
        <v>14046</v>
      </c>
      <c r="G1425" s="22">
        <v>20388</v>
      </c>
      <c r="H1425" s="22">
        <v>60723</v>
      </c>
      <c r="I1425" s="21">
        <f t="shared" si="118"/>
        <v>0.43293315547650807</v>
      </c>
      <c r="J1425" s="21">
        <f t="shared" si="119"/>
        <v>0.2313126821797342</v>
      </c>
      <c r="M1425" s="21">
        <f t="shared" si="120"/>
        <v>0.3357541623437577</v>
      </c>
    </row>
    <row r="1426" spans="1:13" ht="12">
      <c r="A1426" s="24">
        <v>35229</v>
      </c>
      <c r="B1426" s="199"/>
      <c r="C1426" s="22">
        <v>26261</v>
      </c>
      <c r="D1426" s="22">
        <v>13950</v>
      </c>
      <c r="G1426" s="22">
        <v>20204</v>
      </c>
      <c r="H1426" s="22">
        <v>60415</v>
      </c>
      <c r="I1426" s="21">
        <f t="shared" si="118"/>
        <v>0.4346768186708599</v>
      </c>
      <c r="J1426" s="21">
        <f t="shared" si="119"/>
        <v>0.23090292145990235</v>
      </c>
      <c r="M1426" s="21">
        <f t="shared" si="120"/>
        <v>0.3344202598692378</v>
      </c>
    </row>
    <row r="1427" spans="1:13" ht="12">
      <c r="A1427" s="24">
        <v>35227</v>
      </c>
      <c r="B1427" s="199" t="s">
        <v>266</v>
      </c>
      <c r="C1427" s="22">
        <v>26136</v>
      </c>
      <c r="D1427" s="22">
        <v>13928</v>
      </c>
      <c r="G1427" s="22">
        <v>20095</v>
      </c>
      <c r="H1427" s="22">
        <v>60159</v>
      </c>
      <c r="I1427" s="21">
        <f t="shared" si="118"/>
        <v>0.4344487109160724</v>
      </c>
      <c r="J1427" s="21">
        <f t="shared" si="119"/>
        <v>0.23151980584783657</v>
      </c>
      <c r="M1427" s="21">
        <f t="shared" si="120"/>
        <v>0.334031483236091</v>
      </c>
    </row>
    <row r="1428" spans="1:13" ht="12">
      <c r="A1428" s="24">
        <v>35220</v>
      </c>
      <c r="B1428" s="199" t="s">
        <v>28</v>
      </c>
      <c r="C1428" s="22">
        <v>25226</v>
      </c>
      <c r="D1428" s="22">
        <v>14254</v>
      </c>
      <c r="G1428" s="22">
        <v>20651</v>
      </c>
      <c r="H1428" s="22">
        <f>SUM(C1428:G1428)</f>
        <v>60131</v>
      </c>
      <c r="I1428" s="21">
        <f t="shared" si="118"/>
        <v>0.4195173870382997</v>
      </c>
      <c r="J1428" s="21">
        <f t="shared" si="119"/>
        <v>0.23704910944437976</v>
      </c>
      <c r="M1428" s="21">
        <f t="shared" si="120"/>
        <v>0.3434335035173205</v>
      </c>
    </row>
    <row r="1429" spans="1:13" ht="12">
      <c r="A1429" s="24">
        <v>35208</v>
      </c>
      <c r="B1429" s="199"/>
      <c r="C1429" s="22">
        <v>25086</v>
      </c>
      <c r="D1429" s="22">
        <v>14266</v>
      </c>
      <c r="G1429" s="22">
        <v>20523</v>
      </c>
      <c r="H1429" s="22">
        <v>59875</v>
      </c>
      <c r="I1429" s="21">
        <f t="shared" si="118"/>
        <v>0.41897286012526097</v>
      </c>
      <c r="J1429" s="21">
        <f t="shared" si="119"/>
        <v>0.23826304801670145</v>
      </c>
      <c r="M1429" s="21">
        <f t="shared" si="120"/>
        <v>0.3427640918580376</v>
      </c>
    </row>
    <row r="1430" spans="1:13" ht="12">
      <c r="A1430" s="24">
        <v>35200</v>
      </c>
      <c r="B1430" s="199"/>
      <c r="C1430" s="22">
        <v>25035</v>
      </c>
      <c r="D1430" s="22">
        <v>14283</v>
      </c>
      <c r="G1430" s="22">
        <v>20527</v>
      </c>
      <c r="H1430" s="22">
        <v>59845</v>
      </c>
      <c r="I1430" s="21">
        <f t="shared" si="118"/>
        <v>0.4183306876096583</v>
      </c>
      <c r="J1430" s="21">
        <f t="shared" si="119"/>
        <v>0.23866655526777508</v>
      </c>
      <c r="M1430" s="21">
        <f t="shared" si="120"/>
        <v>0.3430027571225666</v>
      </c>
    </row>
    <row r="1431" spans="1:13" ht="12">
      <c r="A1431" s="24">
        <v>34954</v>
      </c>
      <c r="B1431" s="199" t="s">
        <v>301</v>
      </c>
      <c r="C1431" s="22">
        <v>26094</v>
      </c>
      <c r="D1431" s="22">
        <v>14547</v>
      </c>
      <c r="G1431" s="22">
        <v>20111</v>
      </c>
      <c r="H1431" s="22">
        <f>SUM(C1431:G1431)</f>
        <v>60752</v>
      </c>
      <c r="I1431" s="21">
        <f t="shared" si="118"/>
        <v>0.4295167237292599</v>
      </c>
      <c r="J1431" s="21">
        <f t="shared" si="119"/>
        <v>0.23944890703186728</v>
      </c>
      <c r="M1431" s="21">
        <f t="shared" si="120"/>
        <v>0.3310343692388728</v>
      </c>
    </row>
    <row r="1432" spans="1:13" ht="12">
      <c r="A1432" s="24">
        <v>34851</v>
      </c>
      <c r="B1432" s="199"/>
      <c r="C1432" s="22">
        <v>26997</v>
      </c>
      <c r="D1432" s="22">
        <v>13019</v>
      </c>
      <c r="G1432" s="22">
        <v>21431</v>
      </c>
      <c r="H1432" s="22">
        <v>61447</v>
      </c>
      <c r="I1432" s="21">
        <f t="shared" si="118"/>
        <v>0.43935424023955605</v>
      </c>
      <c r="J1432" s="21">
        <f t="shared" si="119"/>
        <v>0.21187364720816312</v>
      </c>
      <c r="M1432" s="21">
        <f t="shared" si="120"/>
        <v>0.3487721125522808</v>
      </c>
    </row>
    <row r="1433" spans="1:13" ht="12">
      <c r="A1433" s="24">
        <v>34654</v>
      </c>
      <c r="B1433" s="199" t="s">
        <v>266</v>
      </c>
      <c r="C1433" s="22">
        <v>27813</v>
      </c>
      <c r="D1433" s="22">
        <v>15107</v>
      </c>
      <c r="G1433" s="22">
        <v>19690</v>
      </c>
      <c r="H1433" s="22">
        <f>C1433+D1433+G1433</f>
        <v>62610</v>
      </c>
      <c r="I1433" s="21">
        <f t="shared" si="118"/>
        <v>0.4442261619549593</v>
      </c>
      <c r="J1433" s="21">
        <f t="shared" si="119"/>
        <v>0.2412873342916467</v>
      </c>
      <c r="M1433" s="21">
        <f t="shared" si="120"/>
        <v>0.31448650375339404</v>
      </c>
    </row>
    <row r="1434" spans="1:13" ht="12">
      <c r="A1434" s="24">
        <v>34646</v>
      </c>
      <c r="B1434" s="199" t="s">
        <v>303</v>
      </c>
      <c r="C1434" s="22">
        <v>27632</v>
      </c>
      <c r="D1434" s="22">
        <v>14950</v>
      </c>
      <c r="G1434" s="22">
        <v>19621</v>
      </c>
      <c r="H1434" s="22">
        <f>SUM(C1434:G1434)</f>
        <v>62203</v>
      </c>
      <c r="I1434" s="21">
        <f t="shared" si="118"/>
        <v>0.44422294744626467</v>
      </c>
      <c r="J1434" s="21">
        <f t="shared" si="119"/>
        <v>0.2403421056862209</v>
      </c>
      <c r="M1434" s="21">
        <f t="shared" si="120"/>
        <v>0.31543494686751444</v>
      </c>
    </row>
    <row r="1435" spans="1:13" ht="12">
      <c r="A1435" s="24">
        <v>34590</v>
      </c>
      <c r="B1435" s="199" t="s">
        <v>301</v>
      </c>
      <c r="C1435" s="22">
        <v>26816</v>
      </c>
      <c r="D1435" s="22">
        <v>14392</v>
      </c>
      <c r="G1435" s="22">
        <v>18745</v>
      </c>
      <c r="H1435" s="22">
        <f>SUM(C1435:G1435)</f>
        <v>59953</v>
      </c>
      <c r="I1435" s="21">
        <f t="shared" si="118"/>
        <v>0.44728370556936264</v>
      </c>
      <c r="J1435" s="21">
        <f t="shared" si="119"/>
        <v>0.24005470952245925</v>
      </c>
      <c r="M1435" s="21">
        <f t="shared" si="120"/>
        <v>0.3126615849081781</v>
      </c>
    </row>
    <row r="1436" spans="1:13" ht="12">
      <c r="A1436" s="24">
        <v>34499</v>
      </c>
      <c r="B1436" s="199" t="s">
        <v>259</v>
      </c>
      <c r="C1436" s="22">
        <f>C1437-470</f>
        <v>26593</v>
      </c>
      <c r="D1436" s="22">
        <f>D1437+2234</f>
        <v>14533</v>
      </c>
      <c r="G1436" s="22">
        <f>G1437-1764</f>
        <v>18501</v>
      </c>
      <c r="H1436" s="22">
        <f>SUM(C1436:G1436)</f>
        <v>59627</v>
      </c>
      <c r="I1436" s="21">
        <f t="shared" si="118"/>
        <v>0.44598923306555754</v>
      </c>
      <c r="J1436" s="21">
        <f t="shared" si="119"/>
        <v>0.24373186643634595</v>
      </c>
      <c r="M1436" s="21">
        <f t="shared" si="120"/>
        <v>0.3102789004980965</v>
      </c>
    </row>
    <row r="1437" spans="1:13" ht="12">
      <c r="A1437" s="24">
        <v>34492</v>
      </c>
      <c r="B1437" s="199" t="s">
        <v>298</v>
      </c>
      <c r="C1437" s="22">
        <v>27063</v>
      </c>
      <c r="D1437" s="22">
        <v>12299</v>
      </c>
      <c r="G1437" s="22">
        <v>20265</v>
      </c>
      <c r="H1437" s="22">
        <f>SUM(C1437:G1437)</f>
        <v>59627</v>
      </c>
      <c r="I1437" s="21">
        <f t="shared" si="118"/>
        <v>0.45387156824928304</v>
      </c>
      <c r="J1437" s="21">
        <f t="shared" si="119"/>
        <v>0.20626561792476564</v>
      </c>
      <c r="M1437" s="21">
        <f t="shared" si="120"/>
        <v>0.33986281382595135</v>
      </c>
    </row>
    <row r="1438" spans="1:13" ht="12">
      <c r="A1438" s="24">
        <v>34436</v>
      </c>
      <c r="B1438" s="199" t="s">
        <v>299</v>
      </c>
      <c r="C1438" s="22">
        <v>26885</v>
      </c>
      <c r="D1438" s="22">
        <v>12066</v>
      </c>
      <c r="G1438" s="22">
        <v>20144</v>
      </c>
      <c r="H1438" s="22">
        <f>SUM(C1438:G1438)</f>
        <v>59095</v>
      </c>
      <c r="I1438" s="21">
        <f t="shared" si="118"/>
        <v>0.4549454268550639</v>
      </c>
      <c r="J1438" s="21">
        <f t="shared" si="119"/>
        <v>0.20417971063541754</v>
      </c>
      <c r="M1438" s="21">
        <f t="shared" si="120"/>
        <v>0.3408748625095186</v>
      </c>
    </row>
    <row r="1439" spans="1:13" ht="12">
      <c r="A1439" s="24">
        <v>34387</v>
      </c>
      <c r="B1439" s="199" t="s">
        <v>329</v>
      </c>
      <c r="C1439" s="22">
        <v>27138</v>
      </c>
      <c r="D1439" s="22">
        <v>14790</v>
      </c>
      <c r="G1439" s="22">
        <v>19407</v>
      </c>
      <c r="H1439" s="22">
        <f>C1439+D1439+G1439</f>
        <v>61335</v>
      </c>
      <c r="I1439" s="21">
        <f t="shared" si="118"/>
        <v>0.4424553680606505</v>
      </c>
      <c r="J1439" s="21">
        <f t="shared" si="119"/>
        <v>0.24113475177304963</v>
      </c>
      <c r="M1439" s="21">
        <f t="shared" si="120"/>
        <v>0.31640988016629984</v>
      </c>
    </row>
    <row r="1440" spans="1:13" ht="12">
      <c r="A1440" s="24">
        <v>34346</v>
      </c>
      <c r="B1440" s="199"/>
      <c r="C1440" s="22">
        <v>26876</v>
      </c>
      <c r="D1440" s="22">
        <v>11959</v>
      </c>
      <c r="G1440" s="22">
        <v>20033</v>
      </c>
      <c r="H1440" s="22">
        <f>SUM(C1440:G1440)</f>
        <v>58868</v>
      </c>
      <c r="I1440" s="21">
        <f t="shared" si="118"/>
        <v>0.4565468505809608</v>
      </c>
      <c r="J1440" s="21">
        <f t="shared" si="119"/>
        <v>0.20314941903920636</v>
      </c>
      <c r="M1440" s="21">
        <f t="shared" si="120"/>
        <v>0.34030373037983286</v>
      </c>
    </row>
    <row r="1441" spans="1:13" ht="12">
      <c r="A1441" s="24">
        <v>34226</v>
      </c>
      <c r="B1441" s="199" t="s">
        <v>301</v>
      </c>
      <c r="C1441" s="22">
        <v>26940</v>
      </c>
      <c r="D1441" s="22">
        <v>12023</v>
      </c>
      <c r="G1441" s="22">
        <v>20067</v>
      </c>
      <c r="H1441" s="22">
        <f>SUM(C1441:G1441)</f>
        <v>59030</v>
      </c>
      <c r="I1441" s="21">
        <f t="shared" si="118"/>
        <v>0.4563781128239878</v>
      </c>
      <c r="J1441" s="21">
        <f t="shared" si="119"/>
        <v>0.20367609689988142</v>
      </c>
      <c r="M1441" s="21">
        <f t="shared" si="120"/>
        <v>0.33994579027613075</v>
      </c>
    </row>
    <row r="1442" spans="1:13" ht="12">
      <c r="A1442" s="24">
        <v>34206</v>
      </c>
      <c r="B1442" s="199"/>
      <c r="C1442" s="22">
        <v>26930</v>
      </c>
      <c r="D1442" s="22">
        <v>12013</v>
      </c>
      <c r="G1442" s="22">
        <v>20048</v>
      </c>
      <c r="H1442" s="22">
        <v>58991</v>
      </c>
      <c r="I1442" s="21">
        <f t="shared" si="118"/>
        <v>0.45651031513281687</v>
      </c>
      <c r="J1442" s="21">
        <f t="shared" si="119"/>
        <v>0.20364123340848603</v>
      </c>
      <c r="M1442" s="21">
        <f t="shared" si="120"/>
        <v>0.3398484514586971</v>
      </c>
    </row>
    <row r="1443" spans="1:13" ht="12">
      <c r="A1443" s="24">
        <v>34115</v>
      </c>
      <c r="B1443" s="199"/>
      <c r="C1443" s="22">
        <v>26796</v>
      </c>
      <c r="D1443" s="22">
        <v>11901</v>
      </c>
      <c r="G1443" s="22">
        <v>19858</v>
      </c>
      <c r="H1443" s="22">
        <v>58555</v>
      </c>
      <c r="I1443" s="21">
        <f t="shared" si="118"/>
        <v>0.4576210400478183</v>
      </c>
      <c r="J1443" s="21">
        <f t="shared" si="119"/>
        <v>0.2032448125693792</v>
      </c>
      <c r="M1443" s="21">
        <f t="shared" si="120"/>
        <v>0.3391341473828025</v>
      </c>
    </row>
    <row r="1444" spans="1:13" ht="12">
      <c r="A1444" s="24">
        <v>34022</v>
      </c>
      <c r="B1444" s="199" t="s">
        <v>313</v>
      </c>
      <c r="C1444" s="22">
        <f>C1445-3017</f>
        <v>28653</v>
      </c>
      <c r="D1444" s="22">
        <f>D1445-2008</f>
        <v>12918</v>
      </c>
      <c r="G1444" s="22">
        <f>G1445-3501</f>
        <v>20883</v>
      </c>
      <c r="H1444" s="22">
        <f>C1444+D1444+G1444</f>
        <v>62454</v>
      </c>
      <c r="I1444" s="21">
        <f t="shared" si="118"/>
        <v>0.45878566625036027</v>
      </c>
      <c r="J1444" s="21">
        <f t="shared" si="119"/>
        <v>0.2068402344125276</v>
      </c>
      <c r="M1444" s="21">
        <f t="shared" si="120"/>
        <v>0.3343740993371121</v>
      </c>
    </row>
    <row r="1445" spans="1:13" ht="12">
      <c r="A1445" s="24">
        <v>33969</v>
      </c>
      <c r="B1445" s="199"/>
      <c r="C1445" s="22">
        <v>31670</v>
      </c>
      <c r="D1445" s="22">
        <v>14926</v>
      </c>
      <c r="G1445" s="22">
        <v>24384</v>
      </c>
      <c r="H1445" s="22">
        <f>C1445+D1445+G1445</f>
        <v>70980</v>
      </c>
      <c r="I1445" s="21">
        <f t="shared" si="118"/>
        <v>0.4461820231051</v>
      </c>
      <c r="J1445" s="21">
        <f t="shared" si="119"/>
        <v>0.21028458720766413</v>
      </c>
      <c r="M1445" s="21">
        <f t="shared" si="120"/>
        <v>0.34353338968723585</v>
      </c>
    </row>
    <row r="1446" spans="1:13" ht="12">
      <c r="A1446" s="24">
        <v>33921</v>
      </c>
      <c r="B1446" s="199"/>
      <c r="C1446" s="22">
        <v>31897</v>
      </c>
      <c r="D1446" s="22">
        <v>15112</v>
      </c>
      <c r="G1446" s="22">
        <v>24975</v>
      </c>
      <c r="H1446" s="22">
        <v>71984</v>
      </c>
      <c r="I1446" s="21">
        <f t="shared" si="118"/>
        <v>0.44311235830184487</v>
      </c>
      <c r="J1446" s="21">
        <f t="shared" si="119"/>
        <v>0.20993554123138475</v>
      </c>
      <c r="M1446" s="21">
        <f t="shared" si="120"/>
        <v>0.3469521004667704</v>
      </c>
    </row>
    <row r="1447" spans="1:13" ht="12">
      <c r="A1447" s="24">
        <v>33917</v>
      </c>
      <c r="B1447" s="199"/>
      <c r="C1447" s="22">
        <v>31842</v>
      </c>
      <c r="D1447" s="22">
        <v>15066</v>
      </c>
      <c r="G1447" s="22">
        <v>24892</v>
      </c>
      <c r="H1447" s="22">
        <v>71800</v>
      </c>
      <c r="I1447" s="21">
        <f t="shared" si="118"/>
        <v>0.44348189415041783</v>
      </c>
      <c r="J1447" s="21">
        <f t="shared" si="119"/>
        <v>0.20983286908077994</v>
      </c>
      <c r="M1447" s="21">
        <f t="shared" si="120"/>
        <v>0.34668523676880225</v>
      </c>
    </row>
    <row r="1448" spans="1:13" ht="12">
      <c r="A1448" s="24">
        <v>33902</v>
      </c>
      <c r="B1448" s="199" t="s">
        <v>304</v>
      </c>
      <c r="C1448" s="22">
        <v>31789</v>
      </c>
      <c r="D1448" s="22">
        <v>15000</v>
      </c>
      <c r="G1448" s="22">
        <v>24823</v>
      </c>
      <c r="H1448" s="22">
        <f>SUM(C1448:G1448)</f>
        <v>71612</v>
      </c>
      <c r="I1448" s="21">
        <f t="shared" si="118"/>
        <v>0.4439060492654862</v>
      </c>
      <c r="J1448" s="21">
        <f t="shared" si="119"/>
        <v>0.20946210132380047</v>
      </c>
      <c r="M1448" s="21">
        <f t="shared" si="120"/>
        <v>0.3466318494107133</v>
      </c>
    </row>
    <row r="1449" spans="1:13" ht="12">
      <c r="A1449" s="24">
        <v>33899</v>
      </c>
      <c r="B1449" s="199"/>
      <c r="C1449" s="22">
        <v>31115</v>
      </c>
      <c r="D1449" s="22">
        <v>14532</v>
      </c>
      <c r="G1449" s="22">
        <v>23556</v>
      </c>
      <c r="H1449" s="22">
        <v>69203</v>
      </c>
      <c r="I1449" s="21">
        <f t="shared" si="118"/>
        <v>0.44961923616028204</v>
      </c>
      <c r="J1449" s="21">
        <f t="shared" si="119"/>
        <v>0.2099908963484242</v>
      </c>
      <c r="M1449" s="21">
        <f t="shared" si="120"/>
        <v>0.34038986749129374</v>
      </c>
    </row>
    <row r="1450" spans="1:13" ht="12">
      <c r="A1450" s="24">
        <v>33891</v>
      </c>
      <c r="B1450" s="199"/>
      <c r="C1450" s="22">
        <v>30701</v>
      </c>
      <c r="D1450" s="22">
        <v>14282</v>
      </c>
      <c r="G1450" s="22">
        <v>22858</v>
      </c>
      <c r="H1450" s="22">
        <v>67841</v>
      </c>
      <c r="I1450" s="21">
        <f t="shared" si="118"/>
        <v>0.45254344717796025</v>
      </c>
      <c r="J1450" s="21">
        <f t="shared" si="119"/>
        <v>0.2105216609424979</v>
      </c>
      <c r="M1450" s="21">
        <f t="shared" si="120"/>
        <v>0.33693489187954184</v>
      </c>
    </row>
    <row r="1451" spans="1:13" ht="12">
      <c r="A1451" s="24">
        <v>33884</v>
      </c>
      <c r="B1451" s="199"/>
      <c r="C1451" s="22">
        <v>30322</v>
      </c>
      <c r="D1451" s="22">
        <v>14030</v>
      </c>
      <c r="G1451" s="22">
        <v>22361</v>
      </c>
      <c r="H1451" s="22">
        <v>66713</v>
      </c>
      <c r="I1451" s="21">
        <f t="shared" si="118"/>
        <v>0.4545141126916793</v>
      </c>
      <c r="J1451" s="21">
        <f t="shared" si="119"/>
        <v>0.21030383883201176</v>
      </c>
      <c r="M1451" s="21">
        <f t="shared" si="120"/>
        <v>0.33518204847630895</v>
      </c>
    </row>
    <row r="1452" spans="1:13" ht="12">
      <c r="A1452" s="24">
        <v>33878</v>
      </c>
      <c r="B1452" s="199"/>
      <c r="C1452" s="22">
        <v>29871</v>
      </c>
      <c r="D1452" s="22">
        <v>13706</v>
      </c>
      <c r="G1452" s="22">
        <v>21852</v>
      </c>
      <c r="H1452" s="22">
        <v>65429</v>
      </c>
      <c r="I1452" s="21">
        <f t="shared" si="118"/>
        <v>0.4565406776811506</v>
      </c>
      <c r="J1452" s="21">
        <f t="shared" si="119"/>
        <v>0.20947897721193967</v>
      </c>
      <c r="M1452" s="21">
        <f t="shared" si="120"/>
        <v>0.33398034510690977</v>
      </c>
    </row>
    <row r="1453" spans="1:13" ht="12">
      <c r="A1453" s="24">
        <v>33870</v>
      </c>
      <c r="B1453" s="199"/>
      <c r="C1453" s="22">
        <v>29451</v>
      </c>
      <c r="D1453" s="22">
        <v>13601</v>
      </c>
      <c r="G1453" s="22">
        <v>21438</v>
      </c>
      <c r="H1453" s="22">
        <v>64490</v>
      </c>
      <c r="I1453" s="21">
        <f t="shared" si="118"/>
        <v>0.45667545355869127</v>
      </c>
      <c r="J1453" s="21">
        <f t="shared" si="119"/>
        <v>0.21090091487052257</v>
      </c>
      <c r="M1453" s="21">
        <f t="shared" si="120"/>
        <v>0.3324236315707862</v>
      </c>
    </row>
    <row r="1454" spans="1:13" ht="12">
      <c r="A1454" s="24">
        <v>33863</v>
      </c>
      <c r="B1454" s="199"/>
      <c r="C1454" s="22">
        <v>29267</v>
      </c>
      <c r="D1454" s="22">
        <v>13409</v>
      </c>
      <c r="G1454" s="22">
        <v>21294</v>
      </c>
      <c r="H1454" s="22">
        <v>63970</v>
      </c>
      <c r="I1454" s="21">
        <f t="shared" si="118"/>
        <v>0.45751133343754885</v>
      </c>
      <c r="J1454" s="21">
        <f t="shared" si="119"/>
        <v>0.2096138815069564</v>
      </c>
      <c r="M1454" s="21">
        <f t="shared" si="120"/>
        <v>0.3328747850554948</v>
      </c>
    </row>
    <row r="1455" spans="1:13" ht="12">
      <c r="A1455" s="24">
        <v>33856</v>
      </c>
      <c r="B1455" s="199"/>
      <c r="C1455" s="22">
        <v>29097</v>
      </c>
      <c r="D1455" s="22">
        <v>13246</v>
      </c>
      <c r="G1455" s="22">
        <v>21117</v>
      </c>
      <c r="H1455" s="22">
        <v>63460</v>
      </c>
      <c r="I1455" s="21">
        <f t="shared" si="118"/>
        <v>0.45850929719508354</v>
      </c>
      <c r="J1455" s="21">
        <f t="shared" si="119"/>
        <v>0.20872990860384494</v>
      </c>
      <c r="M1455" s="21">
        <f t="shared" si="120"/>
        <v>0.3327607942010715</v>
      </c>
    </row>
    <row r="1456" spans="1:13" ht="12">
      <c r="A1456" s="24">
        <v>33845</v>
      </c>
      <c r="B1456" s="199" t="s">
        <v>301</v>
      </c>
      <c r="C1456" s="22">
        <v>28566</v>
      </c>
      <c r="D1456" s="22">
        <v>13114</v>
      </c>
      <c r="G1456" s="22">
        <v>20781</v>
      </c>
      <c r="H1456" s="22">
        <f>SUM(C1456:G1456)</f>
        <v>62461</v>
      </c>
      <c r="I1456" s="21">
        <f t="shared" si="118"/>
        <v>0.4573413810217576</v>
      </c>
      <c r="J1456" s="21">
        <f t="shared" si="119"/>
        <v>0.20995501192744273</v>
      </c>
      <c r="M1456" s="21">
        <f t="shared" si="120"/>
        <v>0.3327036070507997</v>
      </c>
    </row>
    <row r="1457" spans="1:13" ht="12">
      <c r="A1457" s="24">
        <v>33842</v>
      </c>
      <c r="B1457" s="199"/>
      <c r="C1457" s="22">
        <v>28271</v>
      </c>
      <c r="D1457" s="22">
        <v>12926</v>
      </c>
      <c r="G1457" s="22">
        <v>20534</v>
      </c>
      <c r="H1457" s="22">
        <v>61731</v>
      </c>
      <c r="I1457" s="21">
        <f t="shared" si="118"/>
        <v>0.45797087362913286</v>
      </c>
      <c r="J1457" s="21">
        <f t="shared" si="119"/>
        <v>0.2093923636422543</v>
      </c>
      <c r="M1457" s="21">
        <f t="shared" si="120"/>
        <v>0.33263676272861287</v>
      </c>
    </row>
    <row r="1458" spans="1:13" ht="12">
      <c r="A1458" s="24">
        <v>33835</v>
      </c>
      <c r="B1458" s="199"/>
      <c r="C1458" s="22">
        <v>27941</v>
      </c>
      <c r="D1458" s="22">
        <v>12800</v>
      </c>
      <c r="G1458" s="22">
        <v>20332</v>
      </c>
      <c r="H1458" s="22">
        <v>61073</v>
      </c>
      <c r="I1458" s="21">
        <f t="shared" si="118"/>
        <v>0.45750167831938826</v>
      </c>
      <c r="J1458" s="21">
        <f t="shared" si="119"/>
        <v>0.20958525043800041</v>
      </c>
      <c r="M1458" s="21">
        <f t="shared" si="120"/>
        <v>0.3329130712426113</v>
      </c>
    </row>
    <row r="1459" spans="1:13" ht="12">
      <c r="A1459" s="24">
        <v>33829</v>
      </c>
      <c r="B1459" s="199"/>
      <c r="C1459" s="22">
        <v>27850</v>
      </c>
      <c r="D1459" s="22">
        <v>12771</v>
      </c>
      <c r="G1459" s="22">
        <v>20272</v>
      </c>
      <c r="H1459" s="22">
        <v>60893</v>
      </c>
      <c r="I1459" s="21">
        <f t="shared" si="118"/>
        <v>0.4573596308278456</v>
      </c>
      <c r="J1459" s="21">
        <f t="shared" si="119"/>
        <v>0.20972854022629858</v>
      </c>
      <c r="M1459" s="21">
        <f t="shared" si="120"/>
        <v>0.33291182894585586</v>
      </c>
    </row>
    <row r="1460" spans="1:13" ht="12">
      <c r="A1460" s="24">
        <v>33822</v>
      </c>
      <c r="B1460" s="199"/>
      <c r="C1460" s="22">
        <v>27788</v>
      </c>
      <c r="D1460" s="22">
        <v>12760</v>
      </c>
      <c r="G1460" s="22">
        <v>20211</v>
      </c>
      <c r="H1460" s="22">
        <v>60759</v>
      </c>
      <c r="I1460" s="21">
        <f t="shared" si="118"/>
        <v>0.45734788261821296</v>
      </c>
      <c r="J1460" s="21">
        <f t="shared" si="119"/>
        <v>0.2100100396649056</v>
      </c>
      <c r="M1460" s="21">
        <f t="shared" si="120"/>
        <v>0.3326420777168814</v>
      </c>
    </row>
    <row r="1461" spans="1:13" ht="12">
      <c r="A1461" s="24">
        <v>33816</v>
      </c>
      <c r="B1461" s="199"/>
      <c r="C1461" s="22">
        <v>27726</v>
      </c>
      <c r="D1461" s="22">
        <v>12744</v>
      </c>
      <c r="G1461" s="22">
        <v>20164</v>
      </c>
      <c r="H1461" s="22">
        <v>60634</v>
      </c>
      <c r="I1461" s="21">
        <f t="shared" si="118"/>
        <v>0.457268199360095</v>
      </c>
      <c r="J1461" s="21">
        <f t="shared" si="119"/>
        <v>0.21017910743147408</v>
      </c>
      <c r="M1461" s="21">
        <f t="shared" si="120"/>
        <v>0.3325526932084309</v>
      </c>
    </row>
    <row r="1462" spans="1:13" ht="12">
      <c r="A1462" s="24">
        <v>33807</v>
      </c>
      <c r="B1462" s="199"/>
      <c r="C1462" s="22">
        <v>27744</v>
      </c>
      <c r="D1462" s="22">
        <v>12765</v>
      </c>
      <c r="G1462" s="22">
        <v>20160</v>
      </c>
      <c r="H1462" s="22">
        <v>60669</v>
      </c>
      <c r="I1462" s="21">
        <f t="shared" si="118"/>
        <v>0.4573010928151115</v>
      </c>
      <c r="J1462" s="21">
        <f t="shared" si="119"/>
        <v>0.2104039954507244</v>
      </c>
      <c r="M1462" s="21">
        <f t="shared" si="120"/>
        <v>0.3322949117341641</v>
      </c>
    </row>
    <row r="1463" spans="1:13" ht="12">
      <c r="A1463" s="24">
        <v>33800</v>
      </c>
      <c r="B1463" s="199"/>
      <c r="C1463" s="22">
        <v>27727</v>
      </c>
      <c r="D1463" s="22">
        <v>12785</v>
      </c>
      <c r="G1463" s="22">
        <v>20190</v>
      </c>
      <c r="H1463" s="22">
        <v>60702</v>
      </c>
      <c r="I1463" s="21">
        <f t="shared" si="118"/>
        <v>0.45677242924450595</v>
      </c>
      <c r="J1463" s="21">
        <f t="shared" si="119"/>
        <v>0.21061908998056078</v>
      </c>
      <c r="M1463" s="21">
        <f t="shared" si="120"/>
        <v>0.33260848077493327</v>
      </c>
    </row>
    <row r="1464" spans="1:13" ht="12">
      <c r="A1464" s="24">
        <v>33795</v>
      </c>
      <c r="B1464" s="199"/>
      <c r="C1464" s="22">
        <v>27702</v>
      </c>
      <c r="D1464" s="22">
        <v>12770</v>
      </c>
      <c r="G1464" s="22">
        <v>20142</v>
      </c>
      <c r="H1464" s="22">
        <v>60614</v>
      </c>
      <c r="I1464" s="21">
        <f t="shared" si="118"/>
        <v>0.4570231299699739</v>
      </c>
      <c r="J1464" s="21">
        <f t="shared" si="119"/>
        <v>0.21067740126043488</v>
      </c>
      <c r="M1464" s="21">
        <f t="shared" si="120"/>
        <v>0.3322994687695912</v>
      </c>
    </row>
    <row r="1465" spans="1:13" ht="12">
      <c r="A1465" s="24">
        <v>33786</v>
      </c>
      <c r="B1465" s="199"/>
      <c r="C1465" s="22">
        <v>27670</v>
      </c>
      <c r="D1465" s="22">
        <v>12753</v>
      </c>
      <c r="G1465" s="22">
        <v>20084</v>
      </c>
      <c r="H1465" s="22">
        <v>60507</v>
      </c>
      <c r="I1465" s="21">
        <f t="shared" si="118"/>
        <v>0.45730246087229576</v>
      </c>
      <c r="J1465" s="21">
        <f t="shared" si="119"/>
        <v>0.21076900193366058</v>
      </c>
      <c r="M1465" s="21">
        <f t="shared" si="120"/>
        <v>0.33192853719404364</v>
      </c>
    </row>
    <row r="1466" spans="1:13" ht="12">
      <c r="A1466" s="24">
        <v>33779</v>
      </c>
      <c r="B1466" s="199"/>
      <c r="C1466" s="22">
        <v>27684</v>
      </c>
      <c r="D1466" s="22">
        <v>12743</v>
      </c>
      <c r="G1466" s="22">
        <v>20053</v>
      </c>
      <c r="H1466" s="22">
        <v>60480</v>
      </c>
      <c r="I1466" s="21">
        <f t="shared" si="118"/>
        <v>0.4577380952380952</v>
      </c>
      <c r="J1466" s="21">
        <f t="shared" si="119"/>
        <v>0.21069775132275131</v>
      </c>
      <c r="M1466" s="21">
        <f t="shared" si="120"/>
        <v>0.33156415343915346</v>
      </c>
    </row>
    <row r="1467" spans="1:13" ht="12">
      <c r="A1467" s="24">
        <v>33772</v>
      </c>
      <c r="B1467" s="199"/>
      <c r="C1467" s="22">
        <v>27662</v>
      </c>
      <c r="D1467" s="22">
        <v>12707</v>
      </c>
      <c r="G1467" s="22">
        <v>19949</v>
      </c>
      <c r="H1467" s="22">
        <v>60318</v>
      </c>
      <c r="I1467" s="21">
        <f t="shared" si="118"/>
        <v>0.45860273881760005</v>
      </c>
      <c r="J1467" s="21">
        <f t="shared" si="119"/>
        <v>0.21066679929705892</v>
      </c>
      <c r="M1467" s="21">
        <f t="shared" si="120"/>
        <v>0.330730461885341</v>
      </c>
    </row>
    <row r="1468" spans="1:13" ht="12">
      <c r="A1468" s="24">
        <v>33767</v>
      </c>
      <c r="B1468" s="199" t="s">
        <v>266</v>
      </c>
      <c r="C1468" s="22">
        <v>27608</v>
      </c>
      <c r="D1468" s="22">
        <v>12631</v>
      </c>
      <c r="G1468" s="22">
        <v>19861</v>
      </c>
      <c r="H1468" s="22">
        <v>60100</v>
      </c>
      <c r="I1468" s="21">
        <f t="shared" si="118"/>
        <v>0.4593677204658902</v>
      </c>
      <c r="J1468" s="21">
        <f t="shared" si="119"/>
        <v>0.21016638935108153</v>
      </c>
      <c r="M1468" s="21">
        <f t="shared" si="120"/>
        <v>0.3304658901830283</v>
      </c>
    </row>
    <row r="1469" spans="1:13" ht="12">
      <c r="A1469" s="24">
        <v>33760</v>
      </c>
      <c r="B1469" s="199"/>
      <c r="C1469" s="22">
        <v>26841</v>
      </c>
      <c r="D1469" s="22">
        <v>12705</v>
      </c>
      <c r="G1469" s="22">
        <v>20554</v>
      </c>
      <c r="H1469" s="22">
        <v>60100</v>
      </c>
      <c r="I1469" s="21">
        <f t="shared" si="118"/>
        <v>0.44660565723793677</v>
      </c>
      <c r="J1469" s="21">
        <f t="shared" si="119"/>
        <v>0.21139767054908487</v>
      </c>
      <c r="M1469" s="21">
        <f t="shared" si="120"/>
        <v>0.34199667221297836</v>
      </c>
    </row>
    <row r="1470" spans="1:13" ht="12">
      <c r="A1470" s="24">
        <v>33754</v>
      </c>
      <c r="B1470" s="199" t="s">
        <v>304</v>
      </c>
      <c r="C1470" s="22">
        <v>26818</v>
      </c>
      <c r="D1470" s="22">
        <v>12704</v>
      </c>
      <c r="G1470" s="22">
        <v>20527</v>
      </c>
      <c r="H1470" s="22">
        <v>60049</v>
      </c>
      <c r="I1470" s="21">
        <f t="shared" si="118"/>
        <v>0.44660194174757284</v>
      </c>
      <c r="J1470" s="21">
        <f t="shared" si="119"/>
        <v>0.2115605588769172</v>
      </c>
      <c r="M1470" s="21">
        <f t="shared" si="120"/>
        <v>0.34183749937551</v>
      </c>
    </row>
    <row r="1471" spans="1:13" ht="12">
      <c r="A1471" s="24">
        <v>33747</v>
      </c>
      <c r="B1471" s="199"/>
      <c r="C1471" s="22">
        <v>26804</v>
      </c>
      <c r="D1471" s="22">
        <v>12709</v>
      </c>
      <c r="G1471" s="22">
        <v>20534</v>
      </c>
      <c r="H1471" s="22">
        <v>60047</v>
      </c>
      <c r="I1471" s="21">
        <f t="shared" si="118"/>
        <v>0.4463836661281996</v>
      </c>
      <c r="J1471" s="21">
        <f t="shared" si="119"/>
        <v>0.21165087348243874</v>
      </c>
      <c r="M1471" s="21">
        <f t="shared" si="120"/>
        <v>0.34196546038936165</v>
      </c>
    </row>
    <row r="1472" spans="1:13" ht="12">
      <c r="A1472" s="24">
        <v>33740</v>
      </c>
      <c r="B1472" s="199"/>
      <c r="C1472" s="22">
        <v>26806</v>
      </c>
      <c r="D1472" s="22">
        <v>12709</v>
      </c>
      <c r="G1472" s="22">
        <v>20526</v>
      </c>
      <c r="H1472" s="22">
        <v>60041</v>
      </c>
      <c r="I1472" s="21">
        <f t="shared" si="118"/>
        <v>0.4464615845838677</v>
      </c>
      <c r="J1472" s="21">
        <f t="shared" si="119"/>
        <v>0.21167202411685349</v>
      </c>
      <c r="M1472" s="21">
        <f t="shared" si="120"/>
        <v>0.3418663912992788</v>
      </c>
    </row>
    <row r="1473" spans="1:13" ht="12">
      <c r="A1473" s="24">
        <v>33735</v>
      </c>
      <c r="B1473" s="199" t="s">
        <v>302</v>
      </c>
      <c r="C1473" s="22">
        <v>26741</v>
      </c>
      <c r="D1473" s="22">
        <v>12685</v>
      </c>
      <c r="G1473" s="22">
        <v>20446</v>
      </c>
      <c r="H1473" s="22">
        <v>59872</v>
      </c>
      <c r="I1473" s="21">
        <f t="shared" si="118"/>
        <v>0.4466361571352218</v>
      </c>
      <c r="J1473" s="21">
        <f t="shared" si="119"/>
        <v>0.21186865312667022</v>
      </c>
      <c r="M1473" s="21">
        <f t="shared" si="120"/>
        <v>0.34149518973810794</v>
      </c>
    </row>
    <row r="1474" spans="1:13" ht="12">
      <c r="A1474" s="24">
        <v>33726</v>
      </c>
      <c r="B1474" s="199"/>
      <c r="C1474" s="22">
        <v>26745</v>
      </c>
      <c r="D1474" s="22">
        <v>12682</v>
      </c>
      <c r="G1474" s="22">
        <v>20445</v>
      </c>
      <c r="H1474" s="22">
        <v>59872</v>
      </c>
      <c r="I1474" s="21">
        <f t="shared" si="118"/>
        <v>0.44670296632816675</v>
      </c>
      <c r="J1474" s="21">
        <f t="shared" si="119"/>
        <v>0.21181854623196153</v>
      </c>
      <c r="M1474" s="21">
        <f t="shared" si="120"/>
        <v>0.34147848743987175</v>
      </c>
    </row>
    <row r="1475" spans="1:13" ht="12">
      <c r="A1475" s="24">
        <v>33724</v>
      </c>
      <c r="B1475" s="199"/>
      <c r="C1475" s="22">
        <v>26724</v>
      </c>
      <c r="D1475" s="22">
        <v>12675</v>
      </c>
      <c r="G1475" s="22">
        <v>20410</v>
      </c>
      <c r="H1475" s="22">
        <v>59809</v>
      </c>
      <c r="I1475" s="21">
        <f t="shared" si="118"/>
        <v>0.44682238459094786</v>
      </c>
      <c r="J1475" s="21">
        <f t="shared" si="119"/>
        <v>0.2119246267284188</v>
      </c>
      <c r="M1475" s="21">
        <f t="shared" si="120"/>
        <v>0.34125298868063336</v>
      </c>
    </row>
    <row r="1476" spans="1:13" ht="12">
      <c r="A1476" s="24">
        <v>33718</v>
      </c>
      <c r="B1476" s="199"/>
      <c r="C1476" s="22">
        <v>26704</v>
      </c>
      <c r="D1476" s="22">
        <v>12659</v>
      </c>
      <c r="G1476" s="22">
        <v>20389</v>
      </c>
      <c r="H1476" s="22">
        <v>59752</v>
      </c>
      <c r="I1476" s="21">
        <f t="shared" si="118"/>
        <v>0.4469139108314366</v>
      </c>
      <c r="J1476" s="21">
        <f t="shared" si="119"/>
        <v>0.2118590172713884</v>
      </c>
      <c r="M1476" s="21">
        <f t="shared" si="120"/>
        <v>0.341227071897175</v>
      </c>
    </row>
    <row r="1477" spans="1:13" ht="12">
      <c r="A1477" s="24">
        <v>33716</v>
      </c>
      <c r="B1477" s="199"/>
      <c r="C1477" s="22">
        <v>26690</v>
      </c>
      <c r="D1477" s="22">
        <v>12650</v>
      </c>
      <c r="G1477" s="22">
        <v>20369</v>
      </c>
      <c r="H1477" s="22">
        <v>59709</v>
      </c>
      <c r="I1477" s="21">
        <f t="shared" si="118"/>
        <v>0.4470012895878343</v>
      </c>
      <c r="J1477" s="21">
        <f t="shared" si="119"/>
        <v>0.211860858497044</v>
      </c>
      <c r="M1477" s="21">
        <f t="shared" si="120"/>
        <v>0.3411378519151217</v>
      </c>
    </row>
    <row r="1478" spans="1:13" ht="12">
      <c r="A1478" s="24">
        <v>33709</v>
      </c>
      <c r="B1478" s="199"/>
      <c r="C1478" s="22">
        <v>26692</v>
      </c>
      <c r="D1478" s="22">
        <v>12655</v>
      </c>
      <c r="G1478" s="22">
        <v>20351</v>
      </c>
      <c r="H1478" s="22">
        <v>59698</v>
      </c>
      <c r="I1478" s="21">
        <f t="shared" si="118"/>
        <v>0.4471171563536467</v>
      </c>
      <c r="J1478" s="21">
        <f t="shared" si="119"/>
        <v>0.21198365104358605</v>
      </c>
      <c r="M1478" s="21">
        <f t="shared" si="120"/>
        <v>0.34089919260276724</v>
      </c>
    </row>
    <row r="1479" spans="1:13" ht="12">
      <c r="A1479" s="24">
        <v>33702</v>
      </c>
      <c r="B1479" s="199"/>
      <c r="C1479" s="22">
        <v>26635</v>
      </c>
      <c r="D1479" s="22">
        <v>12612</v>
      </c>
      <c r="G1479" s="22">
        <v>20192</v>
      </c>
      <c r="H1479" s="22">
        <v>59439</v>
      </c>
      <c r="I1479" s="21">
        <f t="shared" si="118"/>
        <v>0.4481064620871818</v>
      </c>
      <c r="J1479" s="21">
        <f t="shared" si="119"/>
        <v>0.2121839196487155</v>
      </c>
      <c r="M1479" s="21">
        <f t="shared" si="120"/>
        <v>0.3397096182641027</v>
      </c>
    </row>
    <row r="1480" spans="1:13" ht="12">
      <c r="A1480" s="24">
        <v>33696</v>
      </c>
      <c r="B1480" s="199" t="s">
        <v>313</v>
      </c>
      <c r="C1480" s="22">
        <v>26611</v>
      </c>
      <c r="D1480" s="22">
        <v>12607</v>
      </c>
      <c r="G1480" s="22">
        <v>20161</v>
      </c>
      <c r="H1480" s="22">
        <v>59379</v>
      </c>
      <c r="I1480" s="21">
        <f t="shared" si="118"/>
        <v>0.4481550716583304</v>
      </c>
      <c r="J1480" s="21">
        <f t="shared" si="119"/>
        <v>0.21231411778574916</v>
      </c>
      <c r="M1480" s="21">
        <f t="shared" si="120"/>
        <v>0.33953081055592044</v>
      </c>
    </row>
    <row r="1481" spans="1:13" ht="12">
      <c r="A1481" s="24">
        <v>33690</v>
      </c>
      <c r="B1481" s="199"/>
      <c r="C1481" s="22">
        <v>27364</v>
      </c>
      <c r="D1481" s="22">
        <v>13039</v>
      </c>
      <c r="G1481" s="22">
        <v>20970</v>
      </c>
      <c r="H1481" s="22">
        <v>61373</v>
      </c>
      <c r="I1481" s="21">
        <f t="shared" si="118"/>
        <v>0.4458638163361739</v>
      </c>
      <c r="J1481" s="21">
        <f t="shared" si="119"/>
        <v>0.21245498834992585</v>
      </c>
      <c r="M1481" s="21">
        <f t="shared" si="120"/>
        <v>0.34168119531390023</v>
      </c>
    </row>
    <row r="1482" spans="1:13" ht="12">
      <c r="A1482" s="24">
        <v>33688</v>
      </c>
      <c r="B1482" s="199"/>
      <c r="C1482" s="22">
        <v>27478</v>
      </c>
      <c r="D1482" s="22">
        <v>13108</v>
      </c>
      <c r="G1482" s="22">
        <v>21088</v>
      </c>
      <c r="H1482" s="22">
        <v>61674</v>
      </c>
      <c r="I1482" s="21">
        <f t="shared" si="118"/>
        <v>0.44553620650517234</v>
      </c>
      <c r="J1482" s="21">
        <f t="shared" si="119"/>
        <v>0.21253688750526964</v>
      </c>
      <c r="M1482" s="21">
        <f t="shared" si="120"/>
        <v>0.341926905989558</v>
      </c>
    </row>
    <row r="1483" spans="1:13" ht="12">
      <c r="A1483" s="24">
        <v>33682</v>
      </c>
      <c r="B1483" s="199"/>
      <c r="C1483" s="22">
        <v>27516</v>
      </c>
      <c r="D1483" s="22">
        <v>13126</v>
      </c>
      <c r="G1483" s="22">
        <v>21108</v>
      </c>
      <c r="H1483" s="22">
        <v>61750</v>
      </c>
      <c r="I1483" s="21">
        <f t="shared" si="118"/>
        <v>0.44560323886639674</v>
      </c>
      <c r="J1483" s="21">
        <f t="shared" si="119"/>
        <v>0.2125668016194332</v>
      </c>
      <c r="M1483" s="21">
        <f t="shared" si="120"/>
        <v>0.34182995951417006</v>
      </c>
    </row>
    <row r="1484" spans="1:13" ht="12">
      <c r="A1484" s="24">
        <v>33675</v>
      </c>
      <c r="B1484" s="199"/>
      <c r="C1484" s="22">
        <v>27485</v>
      </c>
      <c r="D1484" s="22">
        <v>13086</v>
      </c>
      <c r="G1484" s="22">
        <v>21083</v>
      </c>
      <c r="H1484" s="22">
        <v>61654</v>
      </c>
      <c r="I1484" s="21">
        <f t="shared" si="118"/>
        <v>0.4457942712557174</v>
      </c>
      <c r="J1484" s="21">
        <f t="shared" si="119"/>
        <v>0.21224900249781037</v>
      </c>
      <c r="M1484" s="21">
        <f t="shared" si="120"/>
        <v>0.3419567262464723</v>
      </c>
    </row>
    <row r="1485" spans="1:13" ht="12">
      <c r="A1485" s="24">
        <v>33667</v>
      </c>
      <c r="B1485" s="199"/>
      <c r="C1485" s="22">
        <v>27426</v>
      </c>
      <c r="D1485" s="22">
        <v>13028</v>
      </c>
      <c r="G1485" s="22">
        <v>21026</v>
      </c>
      <c r="H1485" s="22">
        <v>61480</v>
      </c>
      <c r="I1485" s="21">
        <f t="shared" si="118"/>
        <v>0.44609629147690305</v>
      </c>
      <c r="J1485" s="21">
        <f t="shared" si="119"/>
        <v>0.21190631099544568</v>
      </c>
      <c r="M1485" s="21">
        <f t="shared" si="120"/>
        <v>0.3419973975276513</v>
      </c>
    </row>
    <row r="1486" spans="1:13" ht="12">
      <c r="A1486" s="24">
        <v>33660</v>
      </c>
      <c r="B1486" s="199"/>
      <c r="C1486" s="22">
        <v>27403</v>
      </c>
      <c r="D1486" s="22">
        <v>12988</v>
      </c>
      <c r="G1486" s="22">
        <v>20962</v>
      </c>
      <c r="H1486" s="22">
        <v>61353</v>
      </c>
      <c r="I1486" s="21">
        <f t="shared" si="118"/>
        <v>0.44664482584388704</v>
      </c>
      <c r="J1486" s="21">
        <f t="shared" si="119"/>
        <v>0.21169298974785258</v>
      </c>
      <c r="M1486" s="21">
        <f t="shared" si="120"/>
        <v>0.3416621844082604</v>
      </c>
    </row>
    <row r="1487" spans="1:13" ht="12">
      <c r="A1487" s="24">
        <v>33653</v>
      </c>
      <c r="B1487" s="199"/>
      <c r="C1487" s="22">
        <v>27243</v>
      </c>
      <c r="D1487" s="22">
        <v>12963</v>
      </c>
      <c r="G1487" s="22">
        <v>20995</v>
      </c>
      <c r="H1487" s="22">
        <v>61201</v>
      </c>
      <c r="I1487" s="21">
        <f aca="true" t="shared" si="121" ref="I1487:I1550">C1487/H1487</f>
        <v>0.4451397852976259</v>
      </c>
      <c r="J1487" s="21">
        <f aca="true" t="shared" si="122" ref="J1487:J1550">D1487/H1487</f>
        <v>0.21181026453816115</v>
      </c>
      <c r="M1487" s="21">
        <f aca="true" t="shared" si="123" ref="M1487:M1550">G1487/H1487</f>
        <v>0.343049950164213</v>
      </c>
    </row>
    <row r="1488" spans="1:13" ht="12">
      <c r="A1488" s="24">
        <v>33646</v>
      </c>
      <c r="B1488" s="199"/>
      <c r="C1488" s="22">
        <v>27214</v>
      </c>
      <c r="D1488" s="22">
        <v>12948</v>
      </c>
      <c r="G1488" s="22">
        <v>20995</v>
      </c>
      <c r="H1488" s="22">
        <v>61157</v>
      </c>
      <c r="I1488" s="21">
        <f t="shared" si="121"/>
        <v>0.4449858560753471</v>
      </c>
      <c r="J1488" s="21">
        <f t="shared" si="122"/>
        <v>0.21171738312866883</v>
      </c>
      <c r="M1488" s="21">
        <f t="shared" si="123"/>
        <v>0.3432967607959841</v>
      </c>
    </row>
    <row r="1489" spans="1:13" ht="12">
      <c r="A1489" s="24">
        <v>33640</v>
      </c>
      <c r="B1489" s="199"/>
      <c r="C1489" s="22">
        <v>27154</v>
      </c>
      <c r="D1489" s="22">
        <v>12916</v>
      </c>
      <c r="G1489" s="22">
        <v>20977</v>
      </c>
      <c r="H1489" s="22">
        <v>61047</v>
      </c>
      <c r="I1489" s="21">
        <f t="shared" si="121"/>
        <v>0.4448048225138008</v>
      </c>
      <c r="J1489" s="21">
        <f t="shared" si="122"/>
        <v>0.2115746883548741</v>
      </c>
      <c r="M1489" s="21">
        <f t="shared" si="123"/>
        <v>0.34362048913132504</v>
      </c>
    </row>
    <row r="1490" spans="1:13" ht="12">
      <c r="A1490" s="24">
        <v>33634</v>
      </c>
      <c r="B1490" s="199"/>
      <c r="C1490" s="22">
        <v>27160</v>
      </c>
      <c r="D1490" s="22">
        <v>12904</v>
      </c>
      <c r="G1490" s="22">
        <v>20956</v>
      </c>
      <c r="H1490" s="22">
        <v>61020</v>
      </c>
      <c r="I1490" s="21">
        <f t="shared" si="121"/>
        <v>0.445099967223861</v>
      </c>
      <c r="J1490" s="21">
        <f t="shared" si="122"/>
        <v>0.21147164863979023</v>
      </c>
      <c r="M1490" s="21">
        <f t="shared" si="123"/>
        <v>0.34342838413634874</v>
      </c>
    </row>
    <row r="1491" spans="1:13" ht="12">
      <c r="A1491" s="24">
        <v>33631</v>
      </c>
      <c r="B1491" s="199"/>
      <c r="C1491" s="22">
        <v>27120</v>
      </c>
      <c r="D1491" s="22">
        <v>12877</v>
      </c>
      <c r="G1491" s="22">
        <v>20920</v>
      </c>
      <c r="H1491" s="22">
        <v>60917</v>
      </c>
      <c r="I1491" s="21">
        <f t="shared" si="121"/>
        <v>0.4451959223205345</v>
      </c>
      <c r="J1491" s="21">
        <f t="shared" si="122"/>
        <v>0.21138598420802074</v>
      </c>
      <c r="M1491" s="21">
        <f t="shared" si="123"/>
        <v>0.34341809347144475</v>
      </c>
    </row>
    <row r="1492" spans="1:13" ht="12">
      <c r="A1492" s="24">
        <v>33620</v>
      </c>
      <c r="B1492" s="199"/>
      <c r="C1492" s="22">
        <v>27100</v>
      </c>
      <c r="D1492" s="22">
        <v>12857</v>
      </c>
      <c r="G1492" s="22">
        <v>20878</v>
      </c>
      <c r="H1492" s="22">
        <v>60835</v>
      </c>
      <c r="I1492" s="21">
        <f t="shared" si="121"/>
        <v>0.44546724747267197</v>
      </c>
      <c r="J1492" s="21">
        <f t="shared" si="122"/>
        <v>0.2113421550094518</v>
      </c>
      <c r="M1492" s="21">
        <f t="shared" si="123"/>
        <v>0.34319059751787623</v>
      </c>
    </row>
    <row r="1493" spans="1:13" ht="12">
      <c r="A1493" s="24">
        <v>33617</v>
      </c>
      <c r="B1493" s="199"/>
      <c r="C1493" s="22">
        <v>27070</v>
      </c>
      <c r="D1493" s="22">
        <v>12836</v>
      </c>
      <c r="G1493" s="22">
        <v>20849</v>
      </c>
      <c r="H1493" s="22">
        <v>60755</v>
      </c>
      <c r="I1493" s="21">
        <f t="shared" si="121"/>
        <v>0.4455600362110114</v>
      </c>
      <c r="J1493" s="21">
        <f t="shared" si="122"/>
        <v>0.211274792198173</v>
      </c>
      <c r="M1493" s="21">
        <f t="shared" si="123"/>
        <v>0.34316517159081555</v>
      </c>
    </row>
    <row r="1494" spans="1:13" ht="12">
      <c r="A1494" s="24">
        <v>33613</v>
      </c>
      <c r="B1494" s="199"/>
      <c r="C1494" s="22">
        <v>27255</v>
      </c>
      <c r="D1494" s="22">
        <v>12983</v>
      </c>
      <c r="G1494" s="22">
        <v>21279</v>
      </c>
      <c r="H1494" s="22">
        <v>61517</v>
      </c>
      <c r="I1494" s="21">
        <f t="shared" si="121"/>
        <v>0.44304826308174977</v>
      </c>
      <c r="J1494" s="21">
        <f t="shared" si="122"/>
        <v>0.21104735276427655</v>
      </c>
      <c r="M1494" s="21">
        <f t="shared" si="123"/>
        <v>0.3459043841539737</v>
      </c>
    </row>
    <row r="1495" spans="1:13" ht="12">
      <c r="A1495" s="24">
        <v>33606</v>
      </c>
      <c r="B1495" s="199"/>
      <c r="C1495" s="22">
        <v>27279</v>
      </c>
      <c r="D1495" s="22">
        <v>12991</v>
      </c>
      <c r="G1495" s="22">
        <v>21302</v>
      </c>
      <c r="H1495" s="22">
        <v>61572</v>
      </c>
      <c r="I1495" s="21">
        <f t="shared" si="121"/>
        <v>0.4430422919508868</v>
      </c>
      <c r="J1495" s="21">
        <f t="shared" si="122"/>
        <v>0.21098876112518677</v>
      </c>
      <c r="M1495" s="21">
        <f t="shared" si="123"/>
        <v>0.34596894692392643</v>
      </c>
    </row>
    <row r="1496" spans="1:13" ht="12">
      <c r="A1496" s="24">
        <v>33591</v>
      </c>
      <c r="B1496" s="199"/>
      <c r="C1496" s="22">
        <v>27286</v>
      </c>
      <c r="D1496" s="22">
        <v>12982</v>
      </c>
      <c r="G1496" s="22">
        <v>21299</v>
      </c>
      <c r="H1496" s="22">
        <v>61567</v>
      </c>
      <c r="I1496" s="21">
        <f t="shared" si="121"/>
        <v>0.44319196972404046</v>
      </c>
      <c r="J1496" s="21">
        <f t="shared" si="122"/>
        <v>0.21085971380772167</v>
      </c>
      <c r="M1496" s="21">
        <f t="shared" si="123"/>
        <v>0.34594831646823787</v>
      </c>
    </row>
    <row r="1497" spans="1:13" ht="12">
      <c r="A1497" s="24">
        <v>33581</v>
      </c>
      <c r="B1497" s="199" t="s">
        <v>325</v>
      </c>
      <c r="C1497" s="22">
        <v>27265</v>
      </c>
      <c r="D1497" s="22">
        <v>12982</v>
      </c>
      <c r="G1497" s="22">
        <v>21271</v>
      </c>
      <c r="H1497" s="22">
        <v>61518</v>
      </c>
      <c r="I1497" s="21">
        <f t="shared" si="121"/>
        <v>0.4432036152020547</v>
      </c>
      <c r="J1497" s="21">
        <f t="shared" si="122"/>
        <v>0.21102766669917747</v>
      </c>
      <c r="M1497" s="21">
        <f t="shared" si="123"/>
        <v>0.34576871809876786</v>
      </c>
    </row>
    <row r="1498" spans="1:13" ht="12">
      <c r="A1498" s="24">
        <v>33576</v>
      </c>
      <c r="B1498" s="199"/>
      <c r="C1498" s="22">
        <v>27265</v>
      </c>
      <c r="D1498" s="22">
        <v>12982</v>
      </c>
      <c r="G1498" s="22">
        <v>21271</v>
      </c>
      <c r="H1498" s="22">
        <v>61518</v>
      </c>
      <c r="I1498" s="21">
        <f t="shared" si="121"/>
        <v>0.4432036152020547</v>
      </c>
      <c r="J1498" s="21">
        <f t="shared" si="122"/>
        <v>0.21102766669917747</v>
      </c>
      <c r="M1498" s="21">
        <f t="shared" si="123"/>
        <v>0.34576871809876786</v>
      </c>
    </row>
    <row r="1499" spans="1:13" ht="12">
      <c r="A1499" s="24">
        <v>33569</v>
      </c>
      <c r="B1499" s="199"/>
      <c r="C1499" s="22">
        <v>27273</v>
      </c>
      <c r="D1499" s="22">
        <v>12982</v>
      </c>
      <c r="G1499" s="22">
        <v>21273</v>
      </c>
      <c r="H1499" s="22">
        <v>61528</v>
      </c>
      <c r="I1499" s="21">
        <f t="shared" si="121"/>
        <v>0.44326160447276036</v>
      </c>
      <c r="J1499" s="21">
        <f t="shared" si="122"/>
        <v>0.21099336887270836</v>
      </c>
      <c r="M1499" s="21">
        <f t="shared" si="123"/>
        <v>0.3457450266545313</v>
      </c>
    </row>
    <row r="1500" spans="1:13" ht="12">
      <c r="A1500" s="24">
        <v>33562</v>
      </c>
      <c r="B1500" s="199"/>
      <c r="C1500" s="22">
        <v>27282</v>
      </c>
      <c r="D1500" s="22">
        <v>12993</v>
      </c>
      <c r="G1500" s="22">
        <v>21275</v>
      </c>
      <c r="H1500" s="22">
        <v>61550</v>
      </c>
      <c r="I1500" s="21">
        <f t="shared" si="121"/>
        <v>0.4432493907392364</v>
      </c>
      <c r="J1500" s="21">
        <f t="shared" si="122"/>
        <v>0.21109666937449229</v>
      </c>
      <c r="M1500" s="21">
        <f t="shared" si="123"/>
        <v>0.3456539398862713</v>
      </c>
    </row>
    <row r="1501" spans="1:13" ht="12">
      <c r="A1501" s="24">
        <v>33554</v>
      </c>
      <c r="B1501" s="199"/>
      <c r="C1501" s="22">
        <v>27311</v>
      </c>
      <c r="D1501" s="22">
        <v>13020</v>
      </c>
      <c r="G1501" s="22">
        <v>21288</v>
      </c>
      <c r="H1501" s="22">
        <v>61619</v>
      </c>
      <c r="I1501" s="21">
        <f t="shared" si="121"/>
        <v>0.44322368100748144</v>
      </c>
      <c r="J1501" s="21">
        <f t="shared" si="122"/>
        <v>0.21129846313637027</v>
      </c>
      <c r="M1501" s="21">
        <f t="shared" si="123"/>
        <v>0.34547785585614826</v>
      </c>
    </row>
    <row r="1502" spans="1:13" ht="12">
      <c r="A1502" s="24">
        <v>33548</v>
      </c>
      <c r="B1502" s="199"/>
      <c r="C1502" s="22">
        <v>27296</v>
      </c>
      <c r="D1502" s="22">
        <v>13012</v>
      </c>
      <c r="G1502" s="22">
        <v>21272</v>
      </c>
      <c r="H1502" s="22">
        <v>61580</v>
      </c>
      <c r="I1502" s="21">
        <f t="shared" si="121"/>
        <v>0.44326079896070153</v>
      </c>
      <c r="J1502" s="21">
        <f t="shared" si="122"/>
        <v>0.21130237089964274</v>
      </c>
      <c r="M1502" s="21">
        <f t="shared" si="123"/>
        <v>0.34543683013965576</v>
      </c>
    </row>
    <row r="1503" spans="1:13" ht="12">
      <c r="A1503" s="24">
        <v>33541</v>
      </c>
      <c r="B1503" s="199"/>
      <c r="C1503" s="22">
        <v>27258</v>
      </c>
      <c r="D1503" s="22">
        <v>12995</v>
      </c>
      <c r="G1503" s="22">
        <v>21223</v>
      </c>
      <c r="H1503" s="22">
        <v>61476</v>
      </c>
      <c r="I1503" s="21">
        <f t="shared" si="121"/>
        <v>0.4433925434315831</v>
      </c>
      <c r="J1503" s="21">
        <f t="shared" si="122"/>
        <v>0.2113833040536144</v>
      </c>
      <c r="M1503" s="21">
        <f t="shared" si="123"/>
        <v>0.34522415251480254</v>
      </c>
    </row>
    <row r="1504" spans="1:13" ht="12">
      <c r="A1504" s="24">
        <v>33536</v>
      </c>
      <c r="B1504" s="199" t="s">
        <v>304</v>
      </c>
      <c r="C1504" s="22">
        <v>27257</v>
      </c>
      <c r="D1504" s="22">
        <v>12995</v>
      </c>
      <c r="G1504" s="22">
        <v>21224</v>
      </c>
      <c r="H1504" s="22">
        <v>61476</v>
      </c>
      <c r="I1504" s="21">
        <f t="shared" si="121"/>
        <v>0.4433762769210749</v>
      </c>
      <c r="J1504" s="21">
        <f t="shared" si="122"/>
        <v>0.2113833040536144</v>
      </c>
      <c r="M1504" s="21">
        <f t="shared" si="123"/>
        <v>0.34524041902531066</v>
      </c>
    </row>
    <row r="1505" spans="1:13" ht="12">
      <c r="A1505" s="24">
        <v>33534</v>
      </c>
      <c r="B1505" s="199"/>
      <c r="C1505" s="22">
        <v>27262</v>
      </c>
      <c r="D1505" s="22">
        <v>12969</v>
      </c>
      <c r="G1505" s="22">
        <v>21211</v>
      </c>
      <c r="H1505" s="22">
        <v>61442</v>
      </c>
      <c r="I1505" s="21">
        <f t="shared" si="121"/>
        <v>0.44370300445949024</v>
      </c>
      <c r="J1505" s="21">
        <f t="shared" si="122"/>
        <v>0.21107711337521565</v>
      </c>
      <c r="M1505" s="21">
        <f t="shared" si="123"/>
        <v>0.3452198821652941</v>
      </c>
    </row>
    <row r="1506" spans="1:13" ht="12">
      <c r="A1506" s="24">
        <v>33532</v>
      </c>
      <c r="B1506" s="199"/>
      <c r="C1506" s="22">
        <v>27214</v>
      </c>
      <c r="D1506" s="22">
        <v>12936</v>
      </c>
      <c r="G1506" s="22">
        <v>21159</v>
      </c>
      <c r="H1506" s="22">
        <v>61309</v>
      </c>
      <c r="I1506" s="21">
        <f t="shared" si="121"/>
        <v>0.44388262734671907</v>
      </c>
      <c r="J1506" s="21">
        <f t="shared" si="122"/>
        <v>0.21099675414702573</v>
      </c>
      <c r="M1506" s="21">
        <f t="shared" si="123"/>
        <v>0.3451206185062552</v>
      </c>
    </row>
    <row r="1507" spans="1:13" ht="12">
      <c r="A1507" s="24">
        <v>33520</v>
      </c>
      <c r="B1507" s="199" t="s">
        <v>302</v>
      </c>
      <c r="C1507" s="22">
        <v>27150</v>
      </c>
      <c r="D1507" s="22">
        <v>12916</v>
      </c>
      <c r="G1507" s="22">
        <v>21079</v>
      </c>
      <c r="H1507" s="22">
        <v>61145</v>
      </c>
      <c r="I1507" s="21">
        <f t="shared" si="121"/>
        <v>0.4440264943985608</v>
      </c>
      <c r="J1507" s="21">
        <f t="shared" si="122"/>
        <v>0.21123558753781993</v>
      </c>
      <c r="M1507" s="21">
        <f t="shared" si="123"/>
        <v>0.34473791806361925</v>
      </c>
    </row>
    <row r="1508" spans="1:13" ht="12">
      <c r="A1508" s="24">
        <v>33518</v>
      </c>
      <c r="B1508" s="199"/>
      <c r="C1508" s="22">
        <v>27145</v>
      </c>
      <c r="D1508" s="22">
        <v>12913</v>
      </c>
      <c r="G1508" s="22">
        <v>21086</v>
      </c>
      <c r="H1508" s="22">
        <v>61144</v>
      </c>
      <c r="I1508" s="21">
        <f t="shared" si="121"/>
        <v>0.44395198220594007</v>
      </c>
      <c r="J1508" s="21">
        <f t="shared" si="122"/>
        <v>0.2111899777574251</v>
      </c>
      <c r="M1508" s="21">
        <f t="shared" si="123"/>
        <v>0.34485804003663484</v>
      </c>
    </row>
    <row r="1509" spans="1:13" ht="12">
      <c r="A1509" s="24">
        <v>33513</v>
      </c>
      <c r="B1509" s="199"/>
      <c r="C1509" s="22">
        <v>27111</v>
      </c>
      <c r="D1509" s="22">
        <v>12908</v>
      </c>
      <c r="G1509" s="22">
        <v>21061</v>
      </c>
      <c r="H1509" s="22">
        <v>61080</v>
      </c>
      <c r="I1509" s="21">
        <f t="shared" si="121"/>
        <v>0.443860510805501</v>
      </c>
      <c r="J1509" s="21">
        <f t="shared" si="122"/>
        <v>0.21132940406024886</v>
      </c>
      <c r="M1509" s="21">
        <f t="shared" si="123"/>
        <v>0.34481008513425015</v>
      </c>
    </row>
    <row r="1510" spans="1:13" ht="12">
      <c r="A1510" s="24">
        <v>33506</v>
      </c>
      <c r="B1510" s="199"/>
      <c r="C1510" s="22">
        <v>27076</v>
      </c>
      <c r="D1510" s="22">
        <v>12870</v>
      </c>
      <c r="G1510" s="22">
        <v>21020</v>
      </c>
      <c r="H1510" s="22">
        <v>60966</v>
      </c>
      <c r="I1510" s="21">
        <f t="shared" si="121"/>
        <v>0.4441163927434964</v>
      </c>
      <c r="J1510" s="21">
        <f t="shared" si="122"/>
        <v>0.21110126956008268</v>
      </c>
      <c r="M1510" s="21">
        <f t="shared" si="123"/>
        <v>0.34478233769642097</v>
      </c>
    </row>
    <row r="1511" spans="1:13" ht="12">
      <c r="A1511" s="24">
        <v>33499</v>
      </c>
      <c r="B1511" s="199"/>
      <c r="C1511" s="22">
        <v>27031</v>
      </c>
      <c r="D1511" s="22">
        <v>12896</v>
      </c>
      <c r="G1511" s="22">
        <v>21016</v>
      </c>
      <c r="H1511" s="22">
        <v>60943</v>
      </c>
      <c r="I1511" s="21">
        <f t="shared" si="121"/>
        <v>0.4435456081912607</v>
      </c>
      <c r="J1511" s="21">
        <f t="shared" si="122"/>
        <v>0.21160756772722053</v>
      </c>
      <c r="M1511" s="21">
        <f t="shared" si="123"/>
        <v>0.3448468240815188</v>
      </c>
    </row>
    <row r="1512" spans="1:13" ht="12">
      <c r="A1512" s="24">
        <v>33492</v>
      </c>
      <c r="B1512" s="199"/>
      <c r="C1512" s="22">
        <v>27004</v>
      </c>
      <c r="D1512" s="22">
        <v>12884</v>
      </c>
      <c r="G1512" s="22">
        <v>20979</v>
      </c>
      <c r="H1512" s="22">
        <v>60867</v>
      </c>
      <c r="I1512" s="21">
        <f t="shared" si="121"/>
        <v>0.4436558397818194</v>
      </c>
      <c r="J1512" s="21">
        <f t="shared" si="122"/>
        <v>0.21167463485961194</v>
      </c>
      <c r="M1512" s="21">
        <f t="shared" si="123"/>
        <v>0.3446695253585687</v>
      </c>
    </row>
    <row r="1513" spans="1:13" ht="12">
      <c r="A1513" s="24">
        <v>33485</v>
      </c>
      <c r="B1513" s="199"/>
      <c r="C1513" s="22">
        <v>26958</v>
      </c>
      <c r="D1513" s="22">
        <v>12852</v>
      </c>
      <c r="G1513" s="22">
        <v>20936</v>
      </c>
      <c r="H1513" s="22">
        <v>60746</v>
      </c>
      <c r="I1513" s="21">
        <f t="shared" si="121"/>
        <v>0.4437823066539361</v>
      </c>
      <c r="J1513" s="21">
        <f t="shared" si="122"/>
        <v>0.2115694860566951</v>
      </c>
      <c r="M1513" s="21">
        <f t="shared" si="123"/>
        <v>0.34464820728936885</v>
      </c>
    </row>
    <row r="1514" spans="1:13" ht="12">
      <c r="A1514" s="24">
        <v>33480</v>
      </c>
      <c r="B1514" s="199" t="s">
        <v>301</v>
      </c>
      <c r="C1514" s="22">
        <v>26948</v>
      </c>
      <c r="D1514" s="22">
        <v>12847</v>
      </c>
      <c r="G1514" s="22">
        <v>20926</v>
      </c>
      <c r="H1514" s="22">
        <v>60721</v>
      </c>
      <c r="I1514" s="21">
        <f t="shared" si="121"/>
        <v>0.4438003326690931</v>
      </c>
      <c r="J1514" s="21">
        <f t="shared" si="122"/>
        <v>0.21157424943594474</v>
      </c>
      <c r="M1514" s="21">
        <f t="shared" si="123"/>
        <v>0.3446254178949622</v>
      </c>
    </row>
    <row r="1515" spans="1:13" ht="12">
      <c r="A1515" s="24">
        <v>33473</v>
      </c>
      <c r="B1515" s="199"/>
      <c r="C1515" s="22">
        <v>26906</v>
      </c>
      <c r="D1515" s="22">
        <v>12826</v>
      </c>
      <c r="G1515" s="22">
        <v>20896</v>
      </c>
      <c r="H1515" s="22">
        <v>60628</v>
      </c>
      <c r="I1515" s="21">
        <f t="shared" si="121"/>
        <v>0.44378834861780037</v>
      </c>
      <c r="J1515" s="21">
        <f t="shared" si="122"/>
        <v>0.21155241802467506</v>
      </c>
      <c r="M1515" s="21">
        <f t="shared" si="123"/>
        <v>0.3446592333575246</v>
      </c>
    </row>
    <row r="1516" spans="1:13" ht="12">
      <c r="A1516" s="24">
        <v>33468</v>
      </c>
      <c r="B1516" s="199"/>
      <c r="C1516" s="22">
        <v>26885</v>
      </c>
      <c r="D1516" s="22">
        <v>12813</v>
      </c>
      <c r="G1516" s="22">
        <v>20866</v>
      </c>
      <c r="H1516" s="22">
        <v>60564</v>
      </c>
      <c r="I1516" s="21">
        <f t="shared" si="121"/>
        <v>0.4439105739383132</v>
      </c>
      <c r="J1516" s="21">
        <f t="shared" si="122"/>
        <v>0.21156132355854965</v>
      </c>
      <c r="M1516" s="21">
        <f t="shared" si="123"/>
        <v>0.3445281025031372</v>
      </c>
    </row>
    <row r="1517" spans="1:13" ht="12">
      <c r="A1517" s="24">
        <v>33457</v>
      </c>
      <c r="B1517" s="199"/>
      <c r="C1517" s="22">
        <v>26865</v>
      </c>
      <c r="D1517" s="22">
        <v>12811</v>
      </c>
      <c r="G1517" s="22">
        <v>20845</v>
      </c>
      <c r="H1517" s="22">
        <v>60521</v>
      </c>
      <c r="I1517" s="21">
        <f t="shared" si="121"/>
        <v>0.44389550734455807</v>
      </c>
      <c r="J1517" s="21">
        <f t="shared" si="122"/>
        <v>0.21167859090233143</v>
      </c>
      <c r="M1517" s="21">
        <f t="shared" si="123"/>
        <v>0.3444259017531105</v>
      </c>
    </row>
    <row r="1518" spans="1:13" ht="12">
      <c r="A1518" s="24">
        <v>33451</v>
      </c>
      <c r="B1518" s="199"/>
      <c r="C1518" s="22">
        <v>26880</v>
      </c>
      <c r="D1518" s="22">
        <v>12814</v>
      </c>
      <c r="G1518" s="22">
        <v>20827</v>
      </c>
      <c r="H1518" s="22">
        <v>60521</v>
      </c>
      <c r="I1518" s="21">
        <f t="shared" si="121"/>
        <v>0.4441433551990218</v>
      </c>
      <c r="J1518" s="21">
        <f t="shared" si="122"/>
        <v>0.21172816047322418</v>
      </c>
      <c r="M1518" s="21">
        <f t="shared" si="123"/>
        <v>0.344128484327754</v>
      </c>
    </row>
    <row r="1519" spans="1:13" ht="12">
      <c r="A1519" s="24">
        <v>33443</v>
      </c>
      <c r="B1519" s="199"/>
      <c r="C1519" s="22">
        <v>26858</v>
      </c>
      <c r="D1519" s="22">
        <v>12800</v>
      </c>
      <c r="G1519" s="22">
        <v>20807</v>
      </c>
      <c r="H1519" s="22">
        <v>60465</v>
      </c>
      <c r="I1519" s="21">
        <f t="shared" si="121"/>
        <v>0.44419085421318116</v>
      </c>
      <c r="J1519" s="21">
        <f t="shared" si="122"/>
        <v>0.2116927147936823</v>
      </c>
      <c r="M1519" s="21">
        <f t="shared" si="123"/>
        <v>0.34411643099313655</v>
      </c>
    </row>
    <row r="1520" spans="1:13" ht="12">
      <c r="A1520" s="24">
        <v>33436</v>
      </c>
      <c r="B1520" s="199"/>
      <c r="C1520" s="22">
        <v>26854</v>
      </c>
      <c r="D1520" s="22">
        <v>12803</v>
      </c>
      <c r="G1520" s="22">
        <v>20805</v>
      </c>
      <c r="H1520" s="22">
        <v>60462</v>
      </c>
      <c r="I1520" s="21">
        <f t="shared" si="121"/>
        <v>0.4441467367933578</v>
      </c>
      <c r="J1520" s="21">
        <f t="shared" si="122"/>
        <v>0.2117528364923423</v>
      </c>
      <c r="M1520" s="21">
        <f t="shared" si="123"/>
        <v>0.3441004267142999</v>
      </c>
    </row>
    <row r="1521" spans="1:13" ht="12">
      <c r="A1521" s="24">
        <v>33429</v>
      </c>
      <c r="B1521" s="199"/>
      <c r="C1521" s="22">
        <v>26833</v>
      </c>
      <c r="D1521" s="22">
        <v>12795</v>
      </c>
      <c r="G1521" s="22">
        <v>20771</v>
      </c>
      <c r="H1521" s="22">
        <v>60399</v>
      </c>
      <c r="I1521" s="21">
        <f t="shared" si="121"/>
        <v>0.4442623222238779</v>
      </c>
      <c r="J1521" s="21">
        <f t="shared" si="122"/>
        <v>0.21184125564992798</v>
      </c>
      <c r="M1521" s="21">
        <f t="shared" si="123"/>
        <v>0.34389642212619415</v>
      </c>
    </row>
    <row r="1522" spans="1:13" ht="12">
      <c r="A1522" s="24">
        <v>33422</v>
      </c>
      <c r="B1522" s="199"/>
      <c r="C1522" s="22">
        <v>26834</v>
      </c>
      <c r="D1522" s="22">
        <v>12785</v>
      </c>
      <c r="G1522" s="22">
        <v>20765</v>
      </c>
      <c r="H1522" s="22">
        <v>60384</v>
      </c>
      <c r="I1522" s="21">
        <f t="shared" si="121"/>
        <v>0.44438924218335984</v>
      </c>
      <c r="J1522" s="21">
        <f t="shared" si="122"/>
        <v>0.2117282723900371</v>
      </c>
      <c r="M1522" s="21">
        <f t="shared" si="123"/>
        <v>0.34388248542660305</v>
      </c>
    </row>
    <row r="1523" spans="1:13" ht="12">
      <c r="A1523" s="24">
        <v>33415</v>
      </c>
      <c r="B1523" s="199"/>
      <c r="C1523" s="22">
        <v>26805</v>
      </c>
      <c r="D1523" s="22">
        <v>12758</v>
      </c>
      <c r="G1523" s="22">
        <v>20738</v>
      </c>
      <c r="H1523" s="22">
        <v>60301</v>
      </c>
      <c r="I1523" s="21">
        <f t="shared" si="121"/>
        <v>0.4445199913765941</v>
      </c>
      <c r="J1523" s="21">
        <f t="shared" si="122"/>
        <v>0.21157194739722393</v>
      </c>
      <c r="M1523" s="21">
        <f t="shared" si="123"/>
        <v>0.343908061226182</v>
      </c>
    </row>
    <row r="1524" spans="1:13" ht="12">
      <c r="A1524" s="24">
        <v>33408</v>
      </c>
      <c r="B1524" s="199" t="s">
        <v>300</v>
      </c>
      <c r="C1524" s="22">
        <v>26803</v>
      </c>
      <c r="D1524" s="22">
        <v>12741</v>
      </c>
      <c r="G1524" s="22">
        <v>20699</v>
      </c>
      <c r="H1524" s="22">
        <v>60243</v>
      </c>
      <c r="I1524" s="21">
        <f t="shared" si="121"/>
        <v>0.4449147618810484</v>
      </c>
      <c r="J1524" s="21">
        <f t="shared" si="122"/>
        <v>0.21149345152133858</v>
      </c>
      <c r="M1524" s="21">
        <f t="shared" si="123"/>
        <v>0.343591786597613</v>
      </c>
    </row>
    <row r="1525" spans="1:13" ht="12">
      <c r="A1525" s="24">
        <v>33403</v>
      </c>
      <c r="B1525" s="199"/>
      <c r="C1525" s="22">
        <v>26804</v>
      </c>
      <c r="D1525" s="22">
        <v>12741</v>
      </c>
      <c r="G1525" s="22">
        <v>20698</v>
      </c>
      <c r="H1525" s="22">
        <v>60243</v>
      </c>
      <c r="I1525" s="21">
        <f t="shared" si="121"/>
        <v>0.4449313613199874</v>
      </c>
      <c r="J1525" s="21">
        <f t="shared" si="122"/>
        <v>0.21149345152133858</v>
      </c>
      <c r="M1525" s="21">
        <f t="shared" si="123"/>
        <v>0.343575187158674</v>
      </c>
    </row>
    <row r="1526" spans="1:13" ht="12">
      <c r="A1526" s="24">
        <v>33401</v>
      </c>
      <c r="B1526" s="199"/>
      <c r="C1526" s="22">
        <v>26802</v>
      </c>
      <c r="D1526" s="22">
        <v>12738</v>
      </c>
      <c r="G1526" s="22">
        <v>20682</v>
      </c>
      <c r="H1526" s="22">
        <v>60222</v>
      </c>
      <c r="I1526" s="21">
        <f t="shared" si="121"/>
        <v>0.44505330277971505</v>
      </c>
      <c r="J1526" s="21">
        <f t="shared" si="122"/>
        <v>0.21151738567300987</v>
      </c>
      <c r="M1526" s="21">
        <f t="shared" si="123"/>
        <v>0.3434293115472751</v>
      </c>
    </row>
    <row r="1527" spans="1:13" ht="12">
      <c r="A1527" s="24">
        <v>33395</v>
      </c>
      <c r="B1527" s="199"/>
      <c r="C1527" s="22">
        <v>26815</v>
      </c>
      <c r="D1527" s="22">
        <v>12761</v>
      </c>
      <c r="G1527" s="22">
        <v>20683</v>
      </c>
      <c r="H1527" s="22">
        <v>60259</v>
      </c>
      <c r="I1527" s="21">
        <f t="shared" si="121"/>
        <v>0.44499576826698084</v>
      </c>
      <c r="J1527" s="21">
        <f t="shared" si="122"/>
        <v>0.211769196302627</v>
      </c>
      <c r="M1527" s="21">
        <f t="shared" si="123"/>
        <v>0.34323503543039213</v>
      </c>
    </row>
    <row r="1528" spans="1:13" ht="12">
      <c r="A1528" s="24">
        <v>33394</v>
      </c>
      <c r="B1528" s="199"/>
      <c r="C1528" s="22">
        <v>27004</v>
      </c>
      <c r="D1528" s="22">
        <v>13034</v>
      </c>
      <c r="G1528" s="22">
        <v>21465</v>
      </c>
      <c r="H1528" s="22">
        <v>61503</v>
      </c>
      <c r="I1528" s="21">
        <f t="shared" si="121"/>
        <v>0.4390680129424581</v>
      </c>
      <c r="J1528" s="21">
        <f t="shared" si="122"/>
        <v>0.2119246215631758</v>
      </c>
      <c r="M1528" s="21">
        <f t="shared" si="123"/>
        <v>0.3490073654943661</v>
      </c>
    </row>
    <row r="1529" spans="1:13" ht="12">
      <c r="A1529" s="24">
        <v>33387</v>
      </c>
      <c r="B1529" s="199"/>
      <c r="C1529" s="22">
        <v>27004</v>
      </c>
      <c r="D1529" s="22">
        <v>13018</v>
      </c>
      <c r="G1529" s="22">
        <v>21444</v>
      </c>
      <c r="H1529" s="22">
        <v>61466</v>
      </c>
      <c r="I1529" s="21">
        <f t="shared" si="121"/>
        <v>0.4393323137994989</v>
      </c>
      <c r="J1529" s="21">
        <f t="shared" si="122"/>
        <v>0.21179188494452217</v>
      </c>
      <c r="M1529" s="21">
        <f t="shared" si="123"/>
        <v>0.3488758012559789</v>
      </c>
    </row>
    <row r="1530" spans="1:13" ht="12">
      <c r="A1530" s="24">
        <v>33380</v>
      </c>
      <c r="B1530" s="199"/>
      <c r="C1530" s="22">
        <v>26995</v>
      </c>
      <c r="D1530" s="22">
        <v>13020</v>
      </c>
      <c r="G1530" s="22">
        <v>21431</v>
      </c>
      <c r="H1530" s="22">
        <v>61446</v>
      </c>
      <c r="I1530" s="21">
        <f t="shared" si="121"/>
        <v>0.43932884158448066</v>
      </c>
      <c r="J1530" s="21">
        <f t="shared" si="122"/>
        <v>0.21189336978810663</v>
      </c>
      <c r="M1530" s="21">
        <f t="shared" si="123"/>
        <v>0.3487777886274127</v>
      </c>
    </row>
    <row r="1531" spans="1:13" ht="12">
      <c r="A1531" s="24">
        <v>33373</v>
      </c>
      <c r="B1531" s="199"/>
      <c r="C1531" s="22">
        <v>26988</v>
      </c>
      <c r="D1531" s="22">
        <v>13016</v>
      </c>
      <c r="G1531" s="22">
        <v>21400</v>
      </c>
      <c r="H1531" s="22">
        <v>61404</v>
      </c>
      <c r="I1531" s="21">
        <f t="shared" si="121"/>
        <v>0.43951534102012896</v>
      </c>
      <c r="J1531" s="21">
        <f t="shared" si="122"/>
        <v>0.21197316135756628</v>
      </c>
      <c r="M1531" s="21">
        <f t="shared" si="123"/>
        <v>0.3485114976223047</v>
      </c>
    </row>
    <row r="1532" spans="1:13" ht="12">
      <c r="A1532" s="24">
        <v>33361</v>
      </c>
      <c r="B1532" s="199"/>
      <c r="C1532" s="22">
        <v>26919</v>
      </c>
      <c r="D1532" s="22">
        <v>12986</v>
      </c>
      <c r="G1532" s="22">
        <v>21270</v>
      </c>
      <c r="H1532" s="22">
        <v>61175</v>
      </c>
      <c r="I1532" s="21">
        <f t="shared" si="121"/>
        <v>0.440032693093584</v>
      </c>
      <c r="J1532" s="21">
        <f t="shared" si="122"/>
        <v>0.21227625664078464</v>
      </c>
      <c r="M1532" s="21">
        <f t="shared" si="123"/>
        <v>0.3476910502656314</v>
      </c>
    </row>
    <row r="1533" spans="1:13" ht="12">
      <c r="A1533" s="24">
        <v>33357</v>
      </c>
      <c r="B1533" s="199"/>
      <c r="C1533" s="22">
        <v>26904</v>
      </c>
      <c r="D1533" s="22">
        <v>12977</v>
      </c>
      <c r="G1533" s="22">
        <v>21213</v>
      </c>
      <c r="H1533" s="22">
        <v>61094</v>
      </c>
      <c r="I1533" s="21">
        <f t="shared" si="121"/>
        <v>0.44037057648868955</v>
      </c>
      <c r="J1533" s="21">
        <f t="shared" si="122"/>
        <v>0.21241038399842865</v>
      </c>
      <c r="M1533" s="21">
        <f t="shared" si="123"/>
        <v>0.3472190395128818</v>
      </c>
    </row>
    <row r="1534" spans="1:13" ht="12">
      <c r="A1534" s="24">
        <v>33352</v>
      </c>
      <c r="B1534" s="199"/>
      <c r="C1534" s="22">
        <v>26902</v>
      </c>
      <c r="D1534" s="22">
        <v>12977</v>
      </c>
      <c r="G1534" s="22">
        <v>21205</v>
      </c>
      <c r="H1534" s="22">
        <v>61084</v>
      </c>
      <c r="I1534" s="21">
        <f t="shared" si="121"/>
        <v>0.44040992731320805</v>
      </c>
      <c r="J1534" s="21">
        <f t="shared" si="122"/>
        <v>0.21244515748804924</v>
      </c>
      <c r="M1534" s="21">
        <f t="shared" si="123"/>
        <v>0.3471449151987427</v>
      </c>
    </row>
    <row r="1535" spans="1:13" ht="12">
      <c r="A1535" s="24">
        <v>33345</v>
      </c>
      <c r="B1535" s="199"/>
      <c r="C1535" s="22">
        <v>26942</v>
      </c>
      <c r="D1535" s="22">
        <v>12990</v>
      </c>
      <c r="G1535" s="22">
        <v>21232</v>
      </c>
      <c r="H1535" s="22">
        <v>61164</v>
      </c>
      <c r="I1535" s="21">
        <f t="shared" si="121"/>
        <v>0.44048786868092343</v>
      </c>
      <c r="J1535" s="21">
        <f t="shared" si="122"/>
        <v>0.21237983127329801</v>
      </c>
      <c r="M1535" s="21">
        <f t="shared" si="123"/>
        <v>0.34713230004577855</v>
      </c>
    </row>
    <row r="1536" spans="1:13" ht="12">
      <c r="A1536" s="24">
        <v>33338</v>
      </c>
      <c r="B1536" s="199"/>
      <c r="C1536" s="22">
        <v>26944</v>
      </c>
      <c r="D1536" s="22">
        <v>12989</v>
      </c>
      <c r="G1536" s="22">
        <v>21213</v>
      </c>
      <c r="H1536" s="22">
        <v>61146</v>
      </c>
      <c r="I1536" s="21">
        <f t="shared" si="121"/>
        <v>0.4406502469499231</v>
      </c>
      <c r="J1536" s="21">
        <f t="shared" si="122"/>
        <v>0.2124259967945573</v>
      </c>
      <c r="M1536" s="21">
        <f t="shared" si="123"/>
        <v>0.3469237562555196</v>
      </c>
    </row>
    <row r="1537" spans="1:13" ht="12">
      <c r="A1537" s="24">
        <v>33331</v>
      </c>
      <c r="B1537" s="199"/>
      <c r="C1537" s="22">
        <v>26934</v>
      </c>
      <c r="D1537" s="22">
        <v>12979</v>
      </c>
      <c r="G1537" s="22">
        <v>21214</v>
      </c>
      <c r="H1537" s="22">
        <v>61127</v>
      </c>
      <c r="I1537" s="21">
        <f t="shared" si="121"/>
        <v>0.44062361967706576</v>
      </c>
      <c r="J1537" s="21">
        <f t="shared" si="122"/>
        <v>0.21232843097158374</v>
      </c>
      <c r="M1537" s="21">
        <f t="shared" si="123"/>
        <v>0.34704794935135047</v>
      </c>
    </row>
    <row r="1538" spans="1:13" ht="12">
      <c r="A1538" s="24">
        <v>33324</v>
      </c>
      <c r="B1538" s="199"/>
      <c r="C1538" s="22">
        <v>26943</v>
      </c>
      <c r="D1538" s="22">
        <v>12972</v>
      </c>
      <c r="G1538" s="22">
        <v>21205</v>
      </c>
      <c r="H1538" s="22">
        <v>61120</v>
      </c>
      <c r="I1538" s="21">
        <f t="shared" si="121"/>
        <v>0.44082133507853405</v>
      </c>
      <c r="J1538" s="21">
        <f t="shared" si="122"/>
        <v>0.21223821989528796</v>
      </c>
      <c r="M1538" s="21">
        <f t="shared" si="123"/>
        <v>0.346940445026178</v>
      </c>
    </row>
    <row r="1539" spans="1:13" ht="12">
      <c r="A1539" s="24">
        <v>33310</v>
      </c>
      <c r="B1539" s="199"/>
      <c r="C1539" s="22">
        <v>26965</v>
      </c>
      <c r="D1539" s="22">
        <v>12969</v>
      </c>
      <c r="G1539" s="22">
        <v>21207</v>
      </c>
      <c r="H1539" s="22">
        <v>61141</v>
      </c>
      <c r="I1539" s="21">
        <f t="shared" si="121"/>
        <v>0.44102975090364893</v>
      </c>
      <c r="J1539" s="21">
        <f t="shared" si="122"/>
        <v>0.21211625586758476</v>
      </c>
      <c r="M1539" s="21">
        <f t="shared" si="123"/>
        <v>0.3468539932287663</v>
      </c>
    </row>
    <row r="1540" spans="1:13" ht="12">
      <c r="A1540" s="24">
        <v>33282</v>
      </c>
      <c r="B1540" s="199"/>
      <c r="C1540" s="22">
        <v>26958</v>
      </c>
      <c r="D1540" s="22">
        <v>12964</v>
      </c>
      <c r="G1540" s="22">
        <v>21200</v>
      </c>
      <c r="H1540" s="22">
        <v>61122</v>
      </c>
      <c r="I1540" s="21">
        <f t="shared" si="121"/>
        <v>0.4410523215863355</v>
      </c>
      <c r="J1540" s="21">
        <f t="shared" si="122"/>
        <v>0.2121003893851641</v>
      </c>
      <c r="M1540" s="21">
        <f t="shared" si="123"/>
        <v>0.34684728902850037</v>
      </c>
    </row>
    <row r="1541" spans="1:13" ht="12">
      <c r="A1541" s="24">
        <v>33275</v>
      </c>
      <c r="B1541" s="199"/>
      <c r="C1541" s="22">
        <v>26940</v>
      </c>
      <c r="D1541" s="22">
        <v>12943</v>
      </c>
      <c r="G1541" s="22">
        <v>21182</v>
      </c>
      <c r="H1541" s="22">
        <v>61065</v>
      </c>
      <c r="I1541" s="21">
        <f t="shared" si="121"/>
        <v>0.4411692458855318</v>
      </c>
      <c r="J1541" s="21">
        <f t="shared" si="122"/>
        <v>0.21195447474003112</v>
      </c>
      <c r="M1541" s="21">
        <f t="shared" si="123"/>
        <v>0.3468762793744371</v>
      </c>
    </row>
    <row r="1542" spans="1:13" ht="12">
      <c r="A1542" s="24">
        <v>33270</v>
      </c>
      <c r="B1542" s="199"/>
      <c r="C1542" s="22">
        <v>26941</v>
      </c>
      <c r="D1542" s="22">
        <v>12941</v>
      </c>
      <c r="G1542" s="22">
        <v>21165</v>
      </c>
      <c r="H1542" s="22">
        <v>61047</v>
      </c>
      <c r="I1542" s="21">
        <f t="shared" si="121"/>
        <v>0.44131570756957755</v>
      </c>
      <c r="J1542" s="21">
        <f t="shared" si="122"/>
        <v>0.21198420888823366</v>
      </c>
      <c r="M1542" s="21">
        <f t="shared" si="123"/>
        <v>0.3467000835421888</v>
      </c>
    </row>
    <row r="1543" spans="1:13" ht="12">
      <c r="A1543" s="24">
        <v>33263</v>
      </c>
      <c r="B1543" s="199"/>
      <c r="C1543" s="22">
        <v>26943</v>
      </c>
      <c r="D1543" s="22">
        <v>12942</v>
      </c>
      <c r="G1543" s="22">
        <v>21152</v>
      </c>
      <c r="H1543" s="22">
        <v>61037</v>
      </c>
      <c r="I1543" s="21">
        <f t="shared" si="121"/>
        <v>0.44142077756115145</v>
      </c>
      <c r="J1543" s="21">
        <f t="shared" si="122"/>
        <v>0.21203532283696774</v>
      </c>
      <c r="M1543" s="21">
        <f t="shared" si="123"/>
        <v>0.3465438996018808</v>
      </c>
    </row>
    <row r="1544" spans="1:13" ht="12">
      <c r="A1544" s="24">
        <v>33256</v>
      </c>
      <c r="B1544" s="199"/>
      <c r="C1544" s="22">
        <v>27001</v>
      </c>
      <c r="D1544" s="22">
        <v>12987</v>
      </c>
      <c r="G1544" s="22">
        <v>21206</v>
      </c>
      <c r="H1544" s="22">
        <v>61194</v>
      </c>
      <c r="I1544" s="21">
        <f t="shared" si="121"/>
        <v>0.4412360688956434</v>
      </c>
      <c r="J1544" s="21">
        <f t="shared" si="122"/>
        <v>0.21222668889106774</v>
      </c>
      <c r="M1544" s="21">
        <f t="shared" si="123"/>
        <v>0.3465372422132889</v>
      </c>
    </row>
    <row r="1545" spans="1:13" ht="12">
      <c r="A1545" s="24">
        <v>33248</v>
      </c>
      <c r="B1545" s="199"/>
      <c r="C1545" s="22">
        <v>27078</v>
      </c>
      <c r="D1545" s="22">
        <v>13056</v>
      </c>
      <c r="G1545" s="22">
        <v>21260</v>
      </c>
      <c r="H1545" s="22">
        <v>61394</v>
      </c>
      <c r="I1545" s="21">
        <f t="shared" si="121"/>
        <v>0.44105287161611884</v>
      </c>
      <c r="J1545" s="21">
        <f t="shared" si="122"/>
        <v>0.21265921751311204</v>
      </c>
      <c r="M1545" s="21">
        <f t="shared" si="123"/>
        <v>0.34628791087076916</v>
      </c>
    </row>
    <row r="1546" spans="1:13" ht="12">
      <c r="A1546" s="24">
        <v>33247</v>
      </c>
      <c r="B1546" s="199"/>
      <c r="C1546" s="22">
        <v>27498</v>
      </c>
      <c r="D1546" s="22">
        <v>13279</v>
      </c>
      <c r="G1546" s="22">
        <v>21731</v>
      </c>
      <c r="H1546" s="22">
        <v>62508</v>
      </c>
      <c r="I1546" s="21">
        <f t="shared" si="121"/>
        <v>0.43991169130351315</v>
      </c>
      <c r="J1546" s="21">
        <f t="shared" si="122"/>
        <v>0.21243680808856466</v>
      </c>
      <c r="M1546" s="21">
        <f t="shared" si="123"/>
        <v>0.34765150060792216</v>
      </c>
    </row>
    <row r="1547" spans="1:13" ht="12">
      <c r="A1547" s="24">
        <v>33242</v>
      </c>
      <c r="B1547" s="199"/>
      <c r="C1547" s="22">
        <v>27522</v>
      </c>
      <c r="D1547" s="22">
        <v>13284</v>
      </c>
      <c r="G1547" s="22">
        <v>21737</v>
      </c>
      <c r="H1547" s="22">
        <v>62543</v>
      </c>
      <c r="I1547" s="21">
        <f t="shared" si="121"/>
        <v>0.44004924611867036</v>
      </c>
      <c r="J1547" s="21">
        <f t="shared" si="122"/>
        <v>0.2123978702652575</v>
      </c>
      <c r="M1547" s="21">
        <f t="shared" si="123"/>
        <v>0.3475528836160721</v>
      </c>
    </row>
    <row r="1548" spans="1:13" ht="12">
      <c r="A1548" s="24">
        <v>33240</v>
      </c>
      <c r="B1548" s="199"/>
      <c r="C1548" s="22">
        <v>27531</v>
      </c>
      <c r="D1548" s="22">
        <v>13289</v>
      </c>
      <c r="G1548" s="22">
        <v>21741</v>
      </c>
      <c r="H1548" s="22">
        <v>62561</v>
      </c>
      <c r="I1548" s="21">
        <f t="shared" si="121"/>
        <v>0.44006649510078166</v>
      </c>
      <c r="J1548" s="21">
        <f t="shared" si="122"/>
        <v>0.21241668131903263</v>
      </c>
      <c r="M1548" s="21">
        <f t="shared" si="123"/>
        <v>0.34751682358018576</v>
      </c>
    </row>
    <row r="1549" spans="1:13" ht="12">
      <c r="A1549" s="24">
        <v>33234</v>
      </c>
      <c r="B1549" s="199"/>
      <c r="C1549" s="22">
        <v>27527</v>
      </c>
      <c r="D1549" s="22">
        <v>13287</v>
      </c>
      <c r="G1549" s="22">
        <v>21728</v>
      </c>
      <c r="H1549" s="22">
        <v>62542</v>
      </c>
      <c r="I1549" s="21">
        <f t="shared" si="121"/>
        <v>0.4401362284544786</v>
      </c>
      <c r="J1549" s="21">
        <f t="shared" si="122"/>
        <v>0.21244923411467495</v>
      </c>
      <c r="M1549" s="21">
        <f t="shared" si="123"/>
        <v>0.3474145374308465</v>
      </c>
    </row>
    <row r="1550" spans="1:13" ht="12">
      <c r="A1550" s="24">
        <v>33226</v>
      </c>
      <c r="B1550" s="199"/>
      <c r="C1550" s="22">
        <v>27526</v>
      </c>
      <c r="D1550" s="22">
        <v>13286</v>
      </c>
      <c r="G1550" s="22">
        <v>21721</v>
      </c>
      <c r="H1550" s="22">
        <v>62533</v>
      </c>
      <c r="I1550" s="21">
        <f t="shared" si="121"/>
        <v>0.44018358306814004</v>
      </c>
      <c r="J1550" s="21">
        <f t="shared" si="122"/>
        <v>0.21246381910351333</v>
      </c>
      <c r="M1550" s="21">
        <f t="shared" si="123"/>
        <v>0.34735259782834665</v>
      </c>
    </row>
    <row r="1551" spans="1:13" ht="12">
      <c r="A1551" s="24">
        <v>33219</v>
      </c>
      <c r="B1551" s="199"/>
      <c r="C1551" s="22">
        <v>27972</v>
      </c>
      <c r="D1551" s="22">
        <v>13528</v>
      </c>
      <c r="G1551" s="22">
        <v>22087</v>
      </c>
      <c r="H1551" s="22">
        <v>63587</v>
      </c>
      <c r="I1551" s="21">
        <f aca="true" t="shared" si="124" ref="I1551:I1614">C1551/H1551</f>
        <v>0.4399012376743674</v>
      </c>
      <c r="J1551" s="21">
        <f aca="true" t="shared" si="125" ref="J1551:J1614">D1551/H1551</f>
        <v>0.21274788871939232</v>
      </c>
      <c r="M1551" s="21">
        <f aca="true" t="shared" si="126" ref="M1551:M1614">G1551/H1551</f>
        <v>0.3473508736062403</v>
      </c>
    </row>
    <row r="1552" spans="1:13" ht="12">
      <c r="A1552" s="24">
        <v>33212</v>
      </c>
      <c r="B1552" s="199"/>
      <c r="C1552" s="22">
        <v>27963</v>
      </c>
      <c r="D1552" s="22">
        <v>13523</v>
      </c>
      <c r="G1552" s="22">
        <v>22071</v>
      </c>
      <c r="H1552" s="22">
        <v>63557</v>
      </c>
      <c r="I1552" s="21">
        <f t="shared" si="124"/>
        <v>0.43996727347105746</v>
      </c>
      <c r="J1552" s="21">
        <f t="shared" si="125"/>
        <v>0.21276963985084255</v>
      </c>
      <c r="M1552" s="21">
        <f t="shared" si="126"/>
        <v>0.34726308667809996</v>
      </c>
    </row>
    <row r="1553" spans="1:13" ht="12">
      <c r="A1553" s="24">
        <v>33205</v>
      </c>
      <c r="B1553" s="199"/>
      <c r="C1553" s="22">
        <v>27973</v>
      </c>
      <c r="D1553" s="22">
        <v>13507</v>
      </c>
      <c r="G1553" s="22">
        <v>22063</v>
      </c>
      <c r="H1553" s="22">
        <v>63523</v>
      </c>
      <c r="I1553" s="21">
        <f t="shared" si="124"/>
        <v>0.44036018450010234</v>
      </c>
      <c r="J1553" s="21">
        <f t="shared" si="125"/>
        <v>0.21263164523086125</v>
      </c>
      <c r="M1553" s="21">
        <f t="shared" si="126"/>
        <v>0.34732301686003497</v>
      </c>
    </row>
    <row r="1554" spans="1:13" ht="12">
      <c r="A1554" s="24">
        <v>33198</v>
      </c>
      <c r="B1554" s="199"/>
      <c r="C1554" s="22">
        <v>27952</v>
      </c>
      <c r="D1554" s="22">
        <v>13499</v>
      </c>
      <c r="G1554" s="22">
        <v>22057</v>
      </c>
      <c r="H1554" s="22">
        <v>63508</v>
      </c>
      <c r="I1554" s="21">
        <f t="shared" si="124"/>
        <v>0.4401335264848523</v>
      </c>
      <c r="J1554" s="21">
        <f t="shared" si="125"/>
        <v>0.21255589846948417</v>
      </c>
      <c r="M1554" s="21">
        <f t="shared" si="126"/>
        <v>0.34731057504566354</v>
      </c>
    </row>
    <row r="1555" spans="1:13" ht="12">
      <c r="A1555" s="24">
        <v>33193</v>
      </c>
      <c r="B1555" s="199"/>
      <c r="C1555" s="22">
        <v>27950</v>
      </c>
      <c r="D1555" s="22">
        <v>13497</v>
      </c>
      <c r="G1555" s="22">
        <v>22039</v>
      </c>
      <c r="H1555" s="22">
        <v>63486</v>
      </c>
      <c r="I1555" s="21">
        <f t="shared" si="124"/>
        <v>0.44025454430898153</v>
      </c>
      <c r="J1555" s="21">
        <f t="shared" si="125"/>
        <v>0.2125980531140724</v>
      </c>
      <c r="M1555" s="21">
        <f t="shared" si="126"/>
        <v>0.3471474025769461</v>
      </c>
    </row>
    <row r="1556" spans="1:13" ht="12">
      <c r="A1556" s="24">
        <v>33191</v>
      </c>
      <c r="B1556" s="199"/>
      <c r="C1556" s="22">
        <v>27939</v>
      </c>
      <c r="D1556" s="22">
        <v>13484</v>
      </c>
      <c r="G1556" s="22">
        <v>22026</v>
      </c>
      <c r="H1556" s="22">
        <v>63449</v>
      </c>
      <c r="I1556" s="21">
        <f t="shared" si="124"/>
        <v>0.440337909186906</v>
      </c>
      <c r="J1556" s="21">
        <f t="shared" si="125"/>
        <v>0.21251713975003547</v>
      </c>
      <c r="M1556" s="21">
        <f t="shared" si="126"/>
        <v>0.34714495106305854</v>
      </c>
    </row>
    <row r="1557" spans="1:13" ht="12">
      <c r="A1557" s="24">
        <v>33185</v>
      </c>
      <c r="B1557" s="199"/>
      <c r="C1557" s="22">
        <v>27848</v>
      </c>
      <c r="D1557" s="22">
        <v>13425</v>
      </c>
      <c r="G1557" s="22">
        <v>22061</v>
      </c>
      <c r="H1557" s="22">
        <v>63334</v>
      </c>
      <c r="I1557" s="21">
        <f t="shared" si="124"/>
        <v>0.43970063473016074</v>
      </c>
      <c r="J1557" s="21">
        <f t="shared" si="125"/>
        <v>0.2119714529320744</v>
      </c>
      <c r="M1557" s="21">
        <f t="shared" si="126"/>
        <v>0.3483279123377649</v>
      </c>
    </row>
    <row r="1558" spans="1:13" ht="12">
      <c r="A1558" s="24">
        <v>33177</v>
      </c>
      <c r="B1558" s="199"/>
      <c r="C1558" s="22">
        <v>27809</v>
      </c>
      <c r="D1558" s="22">
        <v>13402</v>
      </c>
      <c r="G1558" s="22">
        <v>21993</v>
      </c>
      <c r="H1558" s="22">
        <v>63204</v>
      </c>
      <c r="I1558" s="21">
        <f t="shared" si="124"/>
        <v>0.4399879754445921</v>
      </c>
      <c r="J1558" s="21">
        <f t="shared" si="125"/>
        <v>0.21204354154800328</v>
      </c>
      <c r="M1558" s="21">
        <f t="shared" si="126"/>
        <v>0.34796848300740457</v>
      </c>
    </row>
    <row r="1559" spans="1:13" ht="12">
      <c r="A1559" s="24">
        <v>33173</v>
      </c>
      <c r="B1559" s="199" t="s">
        <v>303</v>
      </c>
      <c r="C1559" s="22">
        <v>27809</v>
      </c>
      <c r="D1559" s="22">
        <v>13397</v>
      </c>
      <c r="G1559" s="22">
        <v>21999</v>
      </c>
      <c r="H1559" s="22">
        <f>SUM(C1559:G1559)</f>
        <v>63205</v>
      </c>
      <c r="I1559" s="21">
        <f t="shared" si="124"/>
        <v>0.43998101416027213</v>
      </c>
      <c r="J1559" s="21">
        <f t="shared" si="125"/>
        <v>0.21196107902855787</v>
      </c>
      <c r="M1559" s="21">
        <f t="shared" si="126"/>
        <v>0.34805790681117</v>
      </c>
    </row>
    <row r="1560" spans="1:13" ht="12">
      <c r="A1560" s="24">
        <v>33170</v>
      </c>
      <c r="B1560" s="199"/>
      <c r="C1560" s="22">
        <v>27760</v>
      </c>
      <c r="D1560" s="22">
        <v>13307</v>
      </c>
      <c r="G1560" s="22">
        <v>21894</v>
      </c>
      <c r="H1560" s="22">
        <v>62961</v>
      </c>
      <c r="I1560" s="21">
        <f t="shared" si="124"/>
        <v>0.4409078635981004</v>
      </c>
      <c r="J1560" s="21">
        <f t="shared" si="125"/>
        <v>0.21135305983068883</v>
      </c>
      <c r="M1560" s="21">
        <f t="shared" si="126"/>
        <v>0.3477390765712107</v>
      </c>
    </row>
    <row r="1561" spans="1:13" ht="12">
      <c r="A1561" s="24">
        <v>33163</v>
      </c>
      <c r="B1561" s="199"/>
      <c r="C1561" s="22">
        <v>27559</v>
      </c>
      <c r="D1561" s="22">
        <v>13187</v>
      </c>
      <c r="G1561" s="22">
        <v>21659</v>
      </c>
      <c r="H1561" s="22">
        <v>62405</v>
      </c>
      <c r="I1561" s="21">
        <f t="shared" si="124"/>
        <v>0.4416152551878856</v>
      </c>
      <c r="J1561" s="21">
        <f t="shared" si="125"/>
        <v>0.21131319605800816</v>
      </c>
      <c r="M1561" s="21">
        <f t="shared" si="126"/>
        <v>0.34707154875410623</v>
      </c>
    </row>
    <row r="1562" spans="1:13" ht="12">
      <c r="A1562" s="24">
        <v>33156</v>
      </c>
      <c r="B1562" s="199"/>
      <c r="C1562" s="22">
        <v>27454</v>
      </c>
      <c r="D1562" s="22">
        <v>13111</v>
      </c>
      <c r="G1562" s="22">
        <v>21541</v>
      </c>
      <c r="H1562" s="22">
        <v>62106</v>
      </c>
      <c r="I1562" s="21">
        <f t="shared" si="124"/>
        <v>0.44205068753421567</v>
      </c>
      <c r="J1562" s="21">
        <f t="shared" si="125"/>
        <v>0.211106817376743</v>
      </c>
      <c r="M1562" s="21">
        <f t="shared" si="126"/>
        <v>0.3468424950890413</v>
      </c>
    </row>
    <row r="1563" spans="1:13" ht="12">
      <c r="A1563" s="24">
        <v>33149</v>
      </c>
      <c r="B1563" s="199"/>
      <c r="C1563" s="22">
        <v>27264</v>
      </c>
      <c r="D1563" s="22">
        <v>12982</v>
      </c>
      <c r="G1563" s="22">
        <v>21400</v>
      </c>
      <c r="H1563" s="22">
        <v>61646</v>
      </c>
      <c r="I1563" s="21">
        <f t="shared" si="124"/>
        <v>0.44226713817603736</v>
      </c>
      <c r="J1563" s="21">
        <f t="shared" si="125"/>
        <v>0.2105894948577361</v>
      </c>
      <c r="M1563" s="21">
        <f t="shared" si="126"/>
        <v>0.3471433669662265</v>
      </c>
    </row>
    <row r="1564" spans="1:13" ht="12">
      <c r="A1564" s="24">
        <v>33143</v>
      </c>
      <c r="B1564" s="199"/>
      <c r="C1564" s="22">
        <v>27073</v>
      </c>
      <c r="D1564" s="22">
        <v>12849</v>
      </c>
      <c r="G1564" s="22">
        <v>21247</v>
      </c>
      <c r="H1564" s="22">
        <v>61169</v>
      </c>
      <c r="I1564" s="21">
        <f t="shared" si="124"/>
        <v>0.4425934705488074</v>
      </c>
      <c r="J1564" s="21">
        <f t="shared" si="125"/>
        <v>0.21005738200722587</v>
      </c>
      <c r="M1564" s="21">
        <f t="shared" si="126"/>
        <v>0.3473491474439667</v>
      </c>
    </row>
    <row r="1565" spans="1:13" ht="12">
      <c r="A1565" s="24">
        <v>33135</v>
      </c>
      <c r="B1565" s="199"/>
      <c r="C1565" s="22">
        <v>26883</v>
      </c>
      <c r="D1565" s="22">
        <v>12667</v>
      </c>
      <c r="G1565" s="22">
        <v>21058</v>
      </c>
      <c r="H1565" s="22">
        <v>60608</v>
      </c>
      <c r="I1565" s="21">
        <f t="shared" si="124"/>
        <v>0.4435553062302006</v>
      </c>
      <c r="J1565" s="21">
        <f t="shared" si="125"/>
        <v>0.2089988120380148</v>
      </c>
      <c r="M1565" s="21">
        <f t="shared" si="126"/>
        <v>0.3474458817317846</v>
      </c>
    </row>
    <row r="1566" spans="1:13" ht="12">
      <c r="A1566" s="24">
        <v>33128</v>
      </c>
      <c r="B1566" s="199"/>
      <c r="C1566" s="22">
        <v>26765</v>
      </c>
      <c r="D1566" s="22">
        <v>12606</v>
      </c>
      <c r="G1566" s="22">
        <v>20949</v>
      </c>
      <c r="H1566" s="22">
        <v>60320</v>
      </c>
      <c r="I1566" s="21">
        <f t="shared" si="124"/>
        <v>0.4437168435013263</v>
      </c>
      <c r="J1566" s="21">
        <f t="shared" si="125"/>
        <v>0.20898541114058355</v>
      </c>
      <c r="M1566" s="21">
        <f t="shared" si="126"/>
        <v>0.34729774535809016</v>
      </c>
    </row>
    <row r="1567" spans="1:13" ht="12">
      <c r="A1567" s="24">
        <v>33117</v>
      </c>
      <c r="B1567" s="199" t="s">
        <v>301</v>
      </c>
      <c r="C1567" s="22">
        <v>26558</v>
      </c>
      <c r="D1567" s="22">
        <v>12491</v>
      </c>
      <c r="G1567" s="22">
        <v>20798</v>
      </c>
      <c r="H1567" s="22">
        <f>SUM(C1567:G1567)</f>
        <v>59847</v>
      </c>
      <c r="I1567" s="21">
        <f t="shared" si="124"/>
        <v>0.44376493391481614</v>
      </c>
      <c r="J1567" s="21">
        <f t="shared" si="125"/>
        <v>0.20871555800624927</v>
      </c>
      <c r="M1567" s="21">
        <f t="shared" si="126"/>
        <v>0.3475195080789346</v>
      </c>
    </row>
    <row r="1568" spans="1:13" ht="12">
      <c r="A1568" s="24">
        <v>33114</v>
      </c>
      <c r="B1568" s="199"/>
      <c r="C1568" s="22">
        <v>26445</v>
      </c>
      <c r="D1568" s="22">
        <v>12455</v>
      </c>
      <c r="G1568" s="22">
        <v>20728</v>
      </c>
      <c r="H1568" s="22">
        <v>59628</v>
      </c>
      <c r="I1568" s="21">
        <f t="shared" si="124"/>
        <v>0.44349969812839607</v>
      </c>
      <c r="J1568" s="21">
        <f t="shared" si="125"/>
        <v>0.20887837928489972</v>
      </c>
      <c r="M1568" s="21">
        <f t="shared" si="126"/>
        <v>0.3476219225867042</v>
      </c>
    </row>
    <row r="1569" spans="1:13" ht="12">
      <c r="A1569" s="24">
        <v>33112</v>
      </c>
      <c r="B1569" s="199"/>
      <c r="C1569" s="22">
        <v>26136</v>
      </c>
      <c r="D1569" s="22">
        <v>12374</v>
      </c>
      <c r="G1569" s="22">
        <v>20477</v>
      </c>
      <c r="H1569" s="22">
        <v>58987</v>
      </c>
      <c r="I1569" s="21">
        <f t="shared" si="124"/>
        <v>0.4430806787936325</v>
      </c>
      <c r="J1569" s="21">
        <f t="shared" si="125"/>
        <v>0.20977503517724244</v>
      </c>
      <c r="M1569" s="21">
        <f t="shared" si="126"/>
        <v>0.34714428602912506</v>
      </c>
    </row>
    <row r="1570" spans="1:13" ht="12">
      <c r="A1570" s="24">
        <v>33100</v>
      </c>
      <c r="B1570" s="199"/>
      <c r="C1570" s="22">
        <v>26176</v>
      </c>
      <c r="D1570" s="22">
        <v>12386</v>
      </c>
      <c r="G1570" s="22">
        <v>20494</v>
      </c>
      <c r="H1570" s="22">
        <v>59056</v>
      </c>
      <c r="I1570" s="21">
        <f t="shared" si="124"/>
        <v>0.44324031427797345</v>
      </c>
      <c r="J1570" s="21">
        <f t="shared" si="125"/>
        <v>0.20973313465185586</v>
      </c>
      <c r="M1570" s="21">
        <f t="shared" si="126"/>
        <v>0.34702655107017066</v>
      </c>
    </row>
    <row r="1571" spans="1:13" ht="12">
      <c r="A1571" s="24">
        <v>33093</v>
      </c>
      <c r="B1571" s="199"/>
      <c r="C1571" s="22">
        <v>26153</v>
      </c>
      <c r="D1571" s="22">
        <v>12369</v>
      </c>
      <c r="G1571" s="22">
        <v>20460</v>
      </c>
      <c r="H1571" s="22">
        <v>58982</v>
      </c>
      <c r="I1571" s="21">
        <f t="shared" si="124"/>
        <v>0.4434064629887084</v>
      </c>
      <c r="J1571" s="21">
        <f t="shared" si="125"/>
        <v>0.20970804652266795</v>
      </c>
      <c r="M1571" s="21">
        <f t="shared" si="126"/>
        <v>0.34688549048862366</v>
      </c>
    </row>
    <row r="1572" spans="1:13" ht="12">
      <c r="A1572" s="24">
        <v>33086</v>
      </c>
      <c r="B1572" s="199"/>
      <c r="C1572" s="22">
        <v>26148</v>
      </c>
      <c r="D1572" s="22">
        <v>12356</v>
      </c>
      <c r="G1572" s="22">
        <v>20436</v>
      </c>
      <c r="H1572" s="22">
        <v>58940</v>
      </c>
      <c r="I1572" s="21">
        <f t="shared" si="124"/>
        <v>0.44363759755683746</v>
      </c>
      <c r="J1572" s="21">
        <f t="shared" si="125"/>
        <v>0.20963691890057687</v>
      </c>
      <c r="M1572" s="21">
        <f t="shared" si="126"/>
        <v>0.3467254835425857</v>
      </c>
    </row>
    <row r="1573" spans="1:13" ht="12">
      <c r="A1573" s="24">
        <v>33080</v>
      </c>
      <c r="B1573" s="199"/>
      <c r="C1573" s="22">
        <v>26136</v>
      </c>
      <c r="D1573" s="22">
        <v>12341</v>
      </c>
      <c r="G1573" s="22">
        <v>20380</v>
      </c>
      <c r="H1573" s="22">
        <v>58857</v>
      </c>
      <c r="I1573" s="21">
        <f t="shared" si="124"/>
        <v>0.44405933024109284</v>
      </c>
      <c r="J1573" s="21">
        <f t="shared" si="125"/>
        <v>0.2096776933924597</v>
      </c>
      <c r="M1573" s="21">
        <f t="shared" si="126"/>
        <v>0.3462629763664475</v>
      </c>
    </row>
    <row r="1574" spans="1:13" ht="12">
      <c r="A1574" s="24">
        <v>33072</v>
      </c>
      <c r="B1574" s="199"/>
      <c r="C1574" s="22">
        <v>26109</v>
      </c>
      <c r="D1574" s="22">
        <v>12330</v>
      </c>
      <c r="G1574" s="22">
        <v>20338</v>
      </c>
      <c r="H1574" s="22">
        <v>58777</v>
      </c>
      <c r="I1574" s="21">
        <f t="shared" si="124"/>
        <v>0.4442043656532317</v>
      </c>
      <c r="J1574" s="21">
        <f t="shared" si="125"/>
        <v>0.2097759327628154</v>
      </c>
      <c r="M1574" s="21">
        <f t="shared" si="126"/>
        <v>0.3460197015839529</v>
      </c>
    </row>
    <row r="1575" spans="1:13" ht="12">
      <c r="A1575" s="24">
        <v>33065</v>
      </c>
      <c r="B1575" s="199"/>
      <c r="C1575" s="22">
        <v>26239</v>
      </c>
      <c r="D1575" s="22">
        <v>12376</v>
      </c>
      <c r="G1575" s="22">
        <v>20403</v>
      </c>
      <c r="H1575" s="22">
        <v>59018</v>
      </c>
      <c r="I1575" s="21">
        <f t="shared" si="124"/>
        <v>0.4445931749635704</v>
      </c>
      <c r="J1575" s="21">
        <f t="shared" si="125"/>
        <v>0.2096987359788539</v>
      </c>
      <c r="M1575" s="21">
        <f t="shared" si="126"/>
        <v>0.34570808905757566</v>
      </c>
    </row>
    <row r="1576" spans="1:13" ht="12">
      <c r="A1576" s="24">
        <v>33057</v>
      </c>
      <c r="B1576" s="199"/>
      <c r="C1576" s="22">
        <v>26276</v>
      </c>
      <c r="D1576" s="22">
        <v>12386</v>
      </c>
      <c r="G1576" s="22">
        <v>20412</v>
      </c>
      <c r="H1576" s="22">
        <v>59074</v>
      </c>
      <c r="I1576" s="21">
        <f t="shared" si="124"/>
        <v>0.44479804990351085</v>
      </c>
      <c r="J1576" s="21">
        <f t="shared" si="125"/>
        <v>0.20966922842536478</v>
      </c>
      <c r="M1576" s="21">
        <f t="shared" si="126"/>
        <v>0.34553272167112437</v>
      </c>
    </row>
    <row r="1577" spans="1:13" ht="12">
      <c r="A1577" s="24">
        <v>33052</v>
      </c>
      <c r="B1577" s="199"/>
      <c r="C1577" s="22">
        <v>26266</v>
      </c>
      <c r="D1577" s="22">
        <v>12354</v>
      </c>
      <c r="G1577" s="22">
        <v>20351</v>
      </c>
      <c r="H1577" s="22">
        <v>58971</v>
      </c>
      <c r="I1577" s="21">
        <f t="shared" si="124"/>
        <v>0.4454053687405674</v>
      </c>
      <c r="J1577" s="21">
        <f t="shared" si="125"/>
        <v>0.20949280154652286</v>
      </c>
      <c r="M1577" s="21">
        <f t="shared" si="126"/>
        <v>0.34510182971290976</v>
      </c>
    </row>
    <row r="1578" spans="1:13" ht="12">
      <c r="A1578" s="24">
        <v>33044</v>
      </c>
      <c r="B1578" s="199"/>
      <c r="C1578" s="22">
        <v>26264</v>
      </c>
      <c r="D1578" s="22">
        <v>12323</v>
      </c>
      <c r="G1578" s="22">
        <v>20318</v>
      </c>
      <c r="H1578" s="22">
        <v>58905</v>
      </c>
      <c r="I1578" s="21">
        <f t="shared" si="124"/>
        <v>0.4458704693998812</v>
      </c>
      <c r="J1578" s="21">
        <f t="shared" si="125"/>
        <v>0.2092012562600798</v>
      </c>
      <c r="M1578" s="21">
        <f t="shared" si="126"/>
        <v>0.34492827434003903</v>
      </c>
    </row>
    <row r="1579" spans="1:13" ht="12">
      <c r="A1579" s="24">
        <v>33039</v>
      </c>
      <c r="B1579" s="199"/>
      <c r="C1579" s="22">
        <v>26270</v>
      </c>
      <c r="D1579" s="22">
        <v>12304</v>
      </c>
      <c r="G1579" s="22">
        <v>20293</v>
      </c>
      <c r="H1579" s="22">
        <v>58867</v>
      </c>
      <c r="I1579" s="21">
        <f t="shared" si="124"/>
        <v>0.4462602137020742</v>
      </c>
      <c r="J1579" s="21">
        <f t="shared" si="125"/>
        <v>0.20901353899468292</v>
      </c>
      <c r="M1579" s="21">
        <f t="shared" si="126"/>
        <v>0.3447262473032429</v>
      </c>
    </row>
    <row r="1580" spans="1:13" ht="12">
      <c r="A1580" s="24">
        <v>33037</v>
      </c>
      <c r="B1580" s="199"/>
      <c r="C1580" s="22">
        <v>26377</v>
      </c>
      <c r="D1580" s="22">
        <v>12179</v>
      </c>
      <c r="G1580" s="22">
        <v>20198</v>
      </c>
      <c r="H1580" s="22">
        <v>58754</v>
      </c>
      <c r="I1580" s="21">
        <f t="shared" si="124"/>
        <v>0.4489396466623549</v>
      </c>
      <c r="J1580" s="21">
        <f t="shared" si="125"/>
        <v>0.2072880144330599</v>
      </c>
      <c r="M1580" s="21">
        <f t="shared" si="126"/>
        <v>0.3437723389045852</v>
      </c>
    </row>
    <row r="1581" spans="1:13" ht="12">
      <c r="A1581" s="24">
        <v>33030</v>
      </c>
      <c r="B1581" s="199"/>
      <c r="C1581" s="22">
        <v>25213</v>
      </c>
      <c r="D1581" s="22">
        <v>12479</v>
      </c>
      <c r="G1581" s="22">
        <v>21060</v>
      </c>
      <c r="H1581" s="22">
        <v>58752</v>
      </c>
      <c r="I1581" s="21">
        <f t="shared" si="124"/>
        <v>0.42914283769063183</v>
      </c>
      <c r="J1581" s="21">
        <f t="shared" si="125"/>
        <v>0.21240127995642702</v>
      </c>
      <c r="M1581" s="21">
        <f t="shared" si="126"/>
        <v>0.3584558823529412</v>
      </c>
    </row>
    <row r="1582" spans="1:13" ht="12">
      <c r="A1582" s="24">
        <v>33019</v>
      </c>
      <c r="B1582" s="199" t="s">
        <v>28</v>
      </c>
      <c r="C1582" s="22">
        <v>25143</v>
      </c>
      <c r="D1582" s="22">
        <v>12460</v>
      </c>
      <c r="G1582" s="22">
        <v>21026</v>
      </c>
      <c r="H1582" s="22">
        <f>SUM(C1582:G1582)</f>
        <v>58629</v>
      </c>
      <c r="I1582" s="21">
        <f t="shared" si="124"/>
        <v>0.4288492043186819</v>
      </c>
      <c r="J1582" s="21">
        <f t="shared" si="125"/>
        <v>0.21252281294240052</v>
      </c>
      <c r="M1582" s="21">
        <f t="shared" si="126"/>
        <v>0.3586279827389176</v>
      </c>
    </row>
    <row r="1583" spans="1:13" ht="12">
      <c r="A1583" s="24">
        <v>33016</v>
      </c>
      <c r="B1583" s="199"/>
      <c r="C1583" s="22">
        <v>25110</v>
      </c>
      <c r="D1583" s="22">
        <v>12446</v>
      </c>
      <c r="G1583" s="22">
        <v>21019</v>
      </c>
      <c r="H1583" s="22">
        <v>58575</v>
      </c>
      <c r="I1583" s="21">
        <f t="shared" si="124"/>
        <v>0.4286811779769526</v>
      </c>
      <c r="J1583" s="21">
        <f t="shared" si="125"/>
        <v>0.21247972684592403</v>
      </c>
      <c r="M1583" s="21">
        <f t="shared" si="126"/>
        <v>0.35883909517712337</v>
      </c>
    </row>
    <row r="1584" spans="1:13" ht="12">
      <c r="A1584" s="24">
        <v>33009</v>
      </c>
      <c r="B1584" s="199"/>
      <c r="C1584" s="22">
        <v>25048</v>
      </c>
      <c r="D1584" s="22">
        <v>12426</v>
      </c>
      <c r="G1584" s="22">
        <v>21025</v>
      </c>
      <c r="H1584" s="22">
        <v>58499</v>
      </c>
      <c r="I1584" s="21">
        <f t="shared" si="124"/>
        <v>0.4281782594574266</v>
      </c>
      <c r="J1584" s="21">
        <f t="shared" si="125"/>
        <v>0.21241388741687892</v>
      </c>
      <c r="M1584" s="21">
        <f t="shared" si="126"/>
        <v>0.35940785312569445</v>
      </c>
    </row>
    <row r="1585" spans="1:13" ht="12">
      <c r="A1585" s="24">
        <v>33003</v>
      </c>
      <c r="B1585" s="199"/>
      <c r="C1585" s="22">
        <v>24999</v>
      </c>
      <c r="D1585" s="22">
        <v>12388</v>
      </c>
      <c r="G1585" s="22">
        <v>20831</v>
      </c>
      <c r="H1585" s="22">
        <v>58218</v>
      </c>
      <c r="I1585" s="21">
        <f t="shared" si="124"/>
        <v>0.4294032773369061</v>
      </c>
      <c r="J1585" s="21">
        <f t="shared" si="125"/>
        <v>0.21278642344292142</v>
      </c>
      <c r="M1585" s="21">
        <f t="shared" si="126"/>
        <v>0.35781029922017243</v>
      </c>
    </row>
    <row r="1586" spans="1:13" ht="12">
      <c r="A1586" s="24">
        <v>32995</v>
      </c>
      <c r="B1586" s="199"/>
      <c r="C1586" s="22">
        <v>24971</v>
      </c>
      <c r="D1586" s="22">
        <v>12378</v>
      </c>
      <c r="G1586" s="22">
        <v>20831</v>
      </c>
      <c r="H1586" s="22">
        <v>58180</v>
      </c>
      <c r="I1586" s="21">
        <f t="shared" si="124"/>
        <v>0.42920247507734616</v>
      </c>
      <c r="J1586" s="21">
        <f t="shared" si="125"/>
        <v>0.21275352354761087</v>
      </c>
      <c r="M1586" s="21">
        <f t="shared" si="126"/>
        <v>0.358044001375043</v>
      </c>
    </row>
    <row r="1587" spans="1:13" ht="12">
      <c r="A1587" s="24">
        <v>32989</v>
      </c>
      <c r="B1587" s="199"/>
      <c r="C1587" s="22">
        <v>24951</v>
      </c>
      <c r="D1587" s="22">
        <v>12313</v>
      </c>
      <c r="G1587" s="22">
        <v>20811</v>
      </c>
      <c r="H1587" s="22">
        <v>58075</v>
      </c>
      <c r="I1587" s="21">
        <f t="shared" si="124"/>
        <v>0.429634093844167</v>
      </c>
      <c r="J1587" s="21">
        <f t="shared" si="125"/>
        <v>0.21201894102453725</v>
      </c>
      <c r="M1587" s="21">
        <f t="shared" si="126"/>
        <v>0.3583469651312957</v>
      </c>
    </row>
    <row r="1588" spans="1:13" ht="12">
      <c r="A1588" s="24">
        <v>32981</v>
      </c>
      <c r="B1588" s="199"/>
      <c r="C1588" s="22">
        <v>24930</v>
      </c>
      <c r="D1588" s="22">
        <v>12300</v>
      </c>
      <c r="G1588" s="22">
        <v>20791</v>
      </c>
      <c r="H1588" s="22">
        <v>58021</v>
      </c>
      <c r="I1588" s="21">
        <f t="shared" si="124"/>
        <v>0.4296720153048034</v>
      </c>
      <c r="J1588" s="21">
        <f t="shared" si="125"/>
        <v>0.21199220971717136</v>
      </c>
      <c r="M1588" s="21">
        <f t="shared" si="126"/>
        <v>0.3583357749780252</v>
      </c>
    </row>
    <row r="1589" spans="1:13" ht="12">
      <c r="A1589" s="24">
        <v>32967</v>
      </c>
      <c r="B1589" s="199"/>
      <c r="C1589" s="22">
        <v>24902</v>
      </c>
      <c r="D1589" s="22">
        <v>12283</v>
      </c>
      <c r="G1589" s="22">
        <v>20746</v>
      </c>
      <c r="H1589" s="22">
        <v>57931</v>
      </c>
      <c r="I1589" s="21">
        <f t="shared" si="124"/>
        <v>0.429856208247743</v>
      </c>
      <c r="J1589" s="21">
        <f t="shared" si="125"/>
        <v>0.21202810239768</v>
      </c>
      <c r="M1589" s="21">
        <f t="shared" si="126"/>
        <v>0.358115689354577</v>
      </c>
    </row>
    <row r="1590" spans="1:13" ht="12">
      <c r="A1590" s="24">
        <v>32961</v>
      </c>
      <c r="B1590" s="199"/>
      <c r="C1590" s="22">
        <v>24916</v>
      </c>
      <c r="D1590" s="22">
        <v>12277</v>
      </c>
      <c r="G1590" s="22">
        <v>20731</v>
      </c>
      <c r="H1590" s="22">
        <v>57924</v>
      </c>
      <c r="I1590" s="21">
        <f t="shared" si="124"/>
        <v>0.4301498515295905</v>
      </c>
      <c r="J1590" s="21">
        <f t="shared" si="125"/>
        <v>0.21195014156480907</v>
      </c>
      <c r="M1590" s="21">
        <f t="shared" si="126"/>
        <v>0.3579000069056004</v>
      </c>
    </row>
    <row r="1591" spans="1:13" ht="12">
      <c r="A1591" s="24">
        <v>32953</v>
      </c>
      <c r="B1591" s="199"/>
      <c r="C1591" s="22">
        <v>24905</v>
      </c>
      <c r="D1591" s="22">
        <v>12274</v>
      </c>
      <c r="G1591" s="22">
        <v>20714</v>
      </c>
      <c r="H1591" s="22">
        <v>57893</v>
      </c>
      <c r="I1591" s="21">
        <f t="shared" si="124"/>
        <v>0.4301901784326257</v>
      </c>
      <c r="J1591" s="21">
        <f t="shared" si="125"/>
        <v>0.21201181489990154</v>
      </c>
      <c r="M1591" s="21">
        <f t="shared" si="126"/>
        <v>0.35779800666747275</v>
      </c>
    </row>
    <row r="1592" spans="1:13" ht="12">
      <c r="A1592" s="24">
        <v>32946</v>
      </c>
      <c r="B1592" s="199"/>
      <c r="C1592" s="22">
        <v>24896</v>
      </c>
      <c r="D1592" s="22">
        <v>12261</v>
      </c>
      <c r="G1592" s="22">
        <v>20704</v>
      </c>
      <c r="H1592" s="22">
        <v>57861</v>
      </c>
      <c r="I1592" s="21">
        <f t="shared" si="124"/>
        <v>0.4302725497312525</v>
      </c>
      <c r="J1592" s="21">
        <f t="shared" si="125"/>
        <v>0.21190439155908125</v>
      </c>
      <c r="M1592" s="21">
        <f t="shared" si="126"/>
        <v>0.35782305870966624</v>
      </c>
    </row>
    <row r="1593" spans="1:13" ht="12">
      <c r="A1593" s="24">
        <v>32939</v>
      </c>
      <c r="B1593" s="199"/>
      <c r="C1593" s="22">
        <v>24912</v>
      </c>
      <c r="D1593" s="22">
        <v>12274</v>
      </c>
      <c r="G1593" s="22">
        <v>20728</v>
      </c>
      <c r="H1593" s="22">
        <v>57914</v>
      </c>
      <c r="I1593" s="21">
        <f t="shared" si="124"/>
        <v>0.4301550574990503</v>
      </c>
      <c r="J1593" s="21">
        <f t="shared" si="125"/>
        <v>0.21193493801153435</v>
      </c>
      <c r="M1593" s="21">
        <f t="shared" si="126"/>
        <v>0.35791000448941535</v>
      </c>
    </row>
    <row r="1594" spans="1:13" ht="12">
      <c r="A1594" s="24">
        <v>32932</v>
      </c>
      <c r="B1594" s="199"/>
      <c r="C1594" s="22">
        <v>24904</v>
      </c>
      <c r="D1594" s="22">
        <v>12187</v>
      </c>
      <c r="G1594" s="22">
        <v>20689</v>
      </c>
      <c r="H1594" s="22">
        <v>57780</v>
      </c>
      <c r="I1594" s="21">
        <f t="shared" si="124"/>
        <v>0.4310141917618553</v>
      </c>
      <c r="J1594" s="21">
        <f t="shared" si="125"/>
        <v>0.21092073381793008</v>
      </c>
      <c r="M1594" s="21">
        <f t="shared" si="126"/>
        <v>0.3580650744202146</v>
      </c>
    </row>
    <row r="1595" spans="1:13" ht="12">
      <c r="A1595" s="24">
        <v>32925</v>
      </c>
      <c r="B1595" s="199"/>
      <c r="C1595" s="22">
        <v>24879</v>
      </c>
      <c r="D1595" s="22">
        <v>12177</v>
      </c>
      <c r="G1595" s="22">
        <v>20666</v>
      </c>
      <c r="H1595" s="22">
        <v>57722</v>
      </c>
      <c r="I1595" s="21">
        <f t="shared" si="124"/>
        <v>0.4310141713731333</v>
      </c>
      <c r="J1595" s="21">
        <f t="shared" si="125"/>
        <v>0.21095942621530786</v>
      </c>
      <c r="M1595" s="21">
        <f t="shared" si="126"/>
        <v>0.35802640241155886</v>
      </c>
    </row>
    <row r="1596" spans="1:13" ht="12">
      <c r="A1596" s="24">
        <v>32918</v>
      </c>
      <c r="B1596" s="199"/>
      <c r="C1596" s="22">
        <v>24869</v>
      </c>
      <c r="D1596" s="22">
        <v>12171</v>
      </c>
      <c r="G1596" s="22">
        <v>20643</v>
      </c>
      <c r="H1596" s="22">
        <v>57683</v>
      </c>
      <c r="I1596" s="21">
        <f t="shared" si="124"/>
        <v>0.43113222266525664</v>
      </c>
      <c r="J1596" s="21">
        <f t="shared" si="125"/>
        <v>0.21099804101728412</v>
      </c>
      <c r="M1596" s="21">
        <f t="shared" si="126"/>
        <v>0.3578697363174592</v>
      </c>
    </row>
    <row r="1597" spans="1:13" ht="12">
      <c r="A1597" s="24">
        <v>32911</v>
      </c>
      <c r="B1597" s="199"/>
      <c r="C1597" s="22">
        <v>24838</v>
      </c>
      <c r="D1597" s="22">
        <v>12155</v>
      </c>
      <c r="G1597" s="22">
        <v>20600</v>
      </c>
      <c r="H1597" s="22">
        <v>57593</v>
      </c>
      <c r="I1597" s="21">
        <f t="shared" si="124"/>
        <v>0.43126768878162275</v>
      </c>
      <c r="J1597" s="21">
        <f t="shared" si="125"/>
        <v>0.21104995398746376</v>
      </c>
      <c r="M1597" s="21">
        <f t="shared" si="126"/>
        <v>0.35768235723091346</v>
      </c>
    </row>
    <row r="1598" spans="1:13" ht="12">
      <c r="A1598" s="24">
        <v>32897</v>
      </c>
      <c r="B1598" s="199"/>
      <c r="C1598" s="22">
        <v>24849</v>
      </c>
      <c r="D1598" s="22">
        <v>12159</v>
      </c>
      <c r="G1598" s="22">
        <v>20599</v>
      </c>
      <c r="H1598" s="22">
        <v>57607</v>
      </c>
      <c r="I1598" s="21">
        <f t="shared" si="124"/>
        <v>0.4313538285277831</v>
      </c>
      <c r="J1598" s="21">
        <f t="shared" si="125"/>
        <v>0.21106809936292464</v>
      </c>
      <c r="M1598" s="21">
        <f t="shared" si="126"/>
        <v>0.35757807210929227</v>
      </c>
    </row>
    <row r="1599" spans="1:13" ht="12">
      <c r="A1599" s="24">
        <v>32890</v>
      </c>
      <c r="B1599" s="199"/>
      <c r="C1599" s="22">
        <v>24840</v>
      </c>
      <c r="D1599" s="22">
        <v>12145</v>
      </c>
      <c r="G1599" s="22">
        <v>20574</v>
      </c>
      <c r="H1599" s="22">
        <v>57559</v>
      </c>
      <c r="I1599" s="21">
        <f t="shared" si="124"/>
        <v>0.43155718480168176</v>
      </c>
      <c r="J1599" s="21">
        <f t="shared" si="125"/>
        <v>0.2110008860473601</v>
      </c>
      <c r="M1599" s="21">
        <f t="shared" si="126"/>
        <v>0.3574419291509581</v>
      </c>
    </row>
    <row r="1600" spans="1:13" ht="12">
      <c r="A1600" s="24">
        <v>32883</v>
      </c>
      <c r="B1600" s="199"/>
      <c r="C1600" s="22">
        <v>24827</v>
      </c>
      <c r="D1600" s="22">
        <v>12136</v>
      </c>
      <c r="G1600" s="22">
        <v>20558</v>
      </c>
      <c r="H1600" s="22">
        <v>57521</v>
      </c>
      <c r="I1600" s="21">
        <f t="shared" si="124"/>
        <v>0.4316162792719181</v>
      </c>
      <c r="J1600" s="21">
        <f t="shared" si="125"/>
        <v>0.21098381460683924</v>
      </c>
      <c r="M1600" s="21">
        <f t="shared" si="126"/>
        <v>0.35739990612124267</v>
      </c>
    </row>
    <row r="1601" spans="1:13" ht="12">
      <c r="A1601" s="24">
        <v>32763</v>
      </c>
      <c r="B1601" s="199" t="s">
        <v>301</v>
      </c>
      <c r="C1601" s="22">
        <v>24937</v>
      </c>
      <c r="D1601" s="22">
        <v>11897</v>
      </c>
      <c r="G1601" s="22">
        <v>20366</v>
      </c>
      <c r="H1601" s="22">
        <f>SUM(C1601:G1601)</f>
        <v>57200</v>
      </c>
      <c r="I1601" s="21">
        <f t="shared" si="124"/>
        <v>0.43596153846153846</v>
      </c>
      <c r="J1601" s="21">
        <f t="shared" si="125"/>
        <v>0.20798951048951048</v>
      </c>
      <c r="M1601" s="21">
        <f t="shared" si="126"/>
        <v>0.35604895104895107</v>
      </c>
    </row>
    <row r="1602" spans="1:13" ht="12">
      <c r="A1602" s="24">
        <v>32455</v>
      </c>
      <c r="B1602" s="199"/>
      <c r="C1602" s="22">
        <v>28203</v>
      </c>
      <c r="D1602" s="22">
        <v>14049</v>
      </c>
      <c r="G1602" s="22">
        <v>25565</v>
      </c>
      <c r="H1602" s="22">
        <v>67817</v>
      </c>
      <c r="I1602" s="21">
        <f t="shared" si="124"/>
        <v>0.4158691773449135</v>
      </c>
      <c r="J1602" s="21">
        <f t="shared" si="125"/>
        <v>0.2071604464957164</v>
      </c>
      <c r="M1602" s="21">
        <f t="shared" si="126"/>
        <v>0.37697037615937007</v>
      </c>
    </row>
    <row r="1603" spans="1:13" ht="12">
      <c r="A1603" s="24">
        <v>32442</v>
      </c>
      <c r="B1603" s="199" t="s">
        <v>29</v>
      </c>
      <c r="C1603" s="22">
        <v>27949</v>
      </c>
      <c r="D1603" s="22">
        <v>13878</v>
      </c>
      <c r="G1603" s="22">
        <v>25134</v>
      </c>
      <c r="H1603" s="22">
        <f aca="true" t="shared" si="127" ref="H1603:H1634">SUM(C1603:G1603)</f>
        <v>66961</v>
      </c>
      <c r="I1603" s="21">
        <f t="shared" si="124"/>
        <v>0.4173922133779364</v>
      </c>
      <c r="J1603" s="21">
        <f t="shared" si="125"/>
        <v>0.20725496931049417</v>
      </c>
      <c r="M1603" s="21">
        <f t="shared" si="126"/>
        <v>0.37535281731156944</v>
      </c>
    </row>
    <row r="1604" spans="1:13" ht="12">
      <c r="A1604" s="24">
        <v>32435</v>
      </c>
      <c r="B1604" s="199"/>
      <c r="C1604" s="22">
        <v>27353</v>
      </c>
      <c r="D1604" s="22">
        <v>13436</v>
      </c>
      <c r="G1604" s="22">
        <v>24249</v>
      </c>
      <c r="H1604" s="22">
        <f t="shared" si="127"/>
        <v>65038</v>
      </c>
      <c r="I1604" s="21">
        <f t="shared" si="124"/>
        <v>0.4205695132076632</v>
      </c>
      <c r="J1604" s="21">
        <f t="shared" si="125"/>
        <v>0.2065869184169255</v>
      </c>
      <c r="M1604" s="21">
        <f t="shared" si="126"/>
        <v>0.37284356837541127</v>
      </c>
    </row>
    <row r="1605" spans="1:13" ht="12">
      <c r="A1605" s="24">
        <v>32428</v>
      </c>
      <c r="B1605" s="199"/>
      <c r="C1605" s="22">
        <v>27090</v>
      </c>
      <c r="D1605" s="22">
        <v>13277</v>
      </c>
      <c r="G1605" s="22">
        <v>23699</v>
      </c>
      <c r="H1605" s="22">
        <f t="shared" si="127"/>
        <v>64066</v>
      </c>
      <c r="I1605" s="21">
        <f t="shared" si="124"/>
        <v>0.4228451908968876</v>
      </c>
      <c r="J1605" s="21">
        <f t="shared" si="125"/>
        <v>0.20723940935909843</v>
      </c>
      <c r="M1605" s="21">
        <f t="shared" si="126"/>
        <v>0.369915399744014</v>
      </c>
    </row>
    <row r="1606" spans="1:13" ht="12">
      <c r="A1606" s="24">
        <v>32421</v>
      </c>
      <c r="B1606" s="199"/>
      <c r="C1606" s="22">
        <v>26719</v>
      </c>
      <c r="D1606" s="22">
        <v>13026</v>
      </c>
      <c r="G1606" s="22">
        <v>23200</v>
      </c>
      <c r="H1606" s="22">
        <f t="shared" si="127"/>
        <v>62945</v>
      </c>
      <c r="I1606" s="21">
        <f t="shared" si="124"/>
        <v>0.42448169036460404</v>
      </c>
      <c r="J1606" s="21">
        <f t="shared" si="125"/>
        <v>0.20694256890936533</v>
      </c>
      <c r="M1606" s="21">
        <f t="shared" si="126"/>
        <v>0.36857574072603067</v>
      </c>
    </row>
    <row r="1607" spans="1:13" ht="12">
      <c r="A1607" s="24">
        <v>32414</v>
      </c>
      <c r="B1607" s="199"/>
      <c r="C1607" s="22">
        <v>26466</v>
      </c>
      <c r="D1607" s="22">
        <v>12809</v>
      </c>
      <c r="G1607" s="22">
        <v>22865</v>
      </c>
      <c r="H1607" s="22">
        <f t="shared" si="127"/>
        <v>62140</v>
      </c>
      <c r="I1607" s="21">
        <f t="shared" si="124"/>
        <v>0.42590923720630836</v>
      </c>
      <c r="J1607" s="21">
        <f t="shared" si="125"/>
        <v>0.2061313163823624</v>
      </c>
      <c r="M1607" s="21">
        <f t="shared" si="126"/>
        <v>0.36795944641132927</v>
      </c>
    </row>
    <row r="1608" spans="1:13" ht="12">
      <c r="A1608" s="24">
        <v>32408</v>
      </c>
      <c r="B1608" s="199"/>
      <c r="C1608" s="22">
        <v>26167</v>
      </c>
      <c r="D1608" s="22">
        <v>12634</v>
      </c>
      <c r="G1608" s="22">
        <v>22555</v>
      </c>
      <c r="H1608" s="22">
        <f t="shared" si="127"/>
        <v>61356</v>
      </c>
      <c r="I1608" s="21">
        <f t="shared" si="124"/>
        <v>0.426478258035074</v>
      </c>
      <c r="J1608" s="21">
        <f t="shared" si="125"/>
        <v>0.20591303214029597</v>
      </c>
      <c r="M1608" s="21">
        <f t="shared" si="126"/>
        <v>0.36760870982463</v>
      </c>
    </row>
    <row r="1609" spans="1:13" ht="12">
      <c r="A1609" s="24">
        <v>32392</v>
      </c>
      <c r="B1609" s="199" t="s">
        <v>301</v>
      </c>
      <c r="C1609" s="22">
        <v>25291</v>
      </c>
      <c r="D1609" s="22">
        <v>12129</v>
      </c>
      <c r="G1609" s="22">
        <v>21726</v>
      </c>
      <c r="H1609" s="22">
        <f t="shared" si="127"/>
        <v>59146</v>
      </c>
      <c r="I1609" s="21">
        <f t="shared" si="124"/>
        <v>0.4276028810063233</v>
      </c>
      <c r="J1609" s="21">
        <f t="shared" si="125"/>
        <v>0.2050688127684036</v>
      </c>
      <c r="M1609" s="21">
        <f t="shared" si="126"/>
        <v>0.36732830622527307</v>
      </c>
    </row>
    <row r="1610" spans="1:13" ht="12">
      <c r="A1610" s="24">
        <v>32379</v>
      </c>
      <c r="B1610" s="199"/>
      <c r="C1610" s="22">
        <v>25163</v>
      </c>
      <c r="D1610" s="22">
        <v>12069</v>
      </c>
      <c r="G1610" s="22">
        <v>21633</v>
      </c>
      <c r="H1610" s="22">
        <f t="shared" si="127"/>
        <v>58865</v>
      </c>
      <c r="I1610" s="21">
        <f t="shared" si="124"/>
        <v>0.4274696339080948</v>
      </c>
      <c r="J1610" s="21">
        <f t="shared" si="125"/>
        <v>0.20502845493926783</v>
      </c>
      <c r="M1610" s="21">
        <f t="shared" si="126"/>
        <v>0.3675019111526374</v>
      </c>
    </row>
    <row r="1611" spans="1:13" ht="12">
      <c r="A1611" s="24">
        <v>32367</v>
      </c>
      <c r="B1611" s="199"/>
      <c r="C1611" s="22">
        <v>25062</v>
      </c>
      <c r="D1611" s="22">
        <v>12027</v>
      </c>
      <c r="G1611" s="22">
        <v>21518</v>
      </c>
      <c r="H1611" s="22">
        <f t="shared" si="127"/>
        <v>58607</v>
      </c>
      <c r="I1611" s="21">
        <f t="shared" si="124"/>
        <v>0.4276280990325388</v>
      </c>
      <c r="J1611" s="21">
        <f t="shared" si="125"/>
        <v>0.20521439418499496</v>
      </c>
      <c r="M1611" s="21">
        <f t="shared" si="126"/>
        <v>0.3671575067824663</v>
      </c>
    </row>
    <row r="1612" spans="1:13" ht="12">
      <c r="A1612" s="24">
        <v>32356</v>
      </c>
      <c r="B1612" s="199"/>
      <c r="C1612" s="22">
        <v>24949</v>
      </c>
      <c r="D1612" s="22">
        <v>11997</v>
      </c>
      <c r="G1612" s="22">
        <v>21375</v>
      </c>
      <c r="H1612" s="22">
        <f t="shared" si="127"/>
        <v>58321</v>
      </c>
      <c r="I1612" s="21">
        <f t="shared" si="124"/>
        <v>0.4277875893760395</v>
      </c>
      <c r="J1612" s="21">
        <f t="shared" si="125"/>
        <v>0.2057063493424324</v>
      </c>
      <c r="M1612" s="21">
        <f t="shared" si="126"/>
        <v>0.3665060612815281</v>
      </c>
    </row>
    <row r="1613" spans="1:13" ht="12">
      <c r="A1613" s="24">
        <v>32323</v>
      </c>
      <c r="B1613" s="199"/>
      <c r="C1613" s="22">
        <v>24891</v>
      </c>
      <c r="D1613" s="22">
        <v>11964</v>
      </c>
      <c r="G1613" s="22">
        <v>21244</v>
      </c>
      <c r="H1613" s="22">
        <f t="shared" si="127"/>
        <v>58099</v>
      </c>
      <c r="I1613" s="21">
        <f t="shared" si="124"/>
        <v>0.42842389714108675</v>
      </c>
      <c r="J1613" s="21">
        <f t="shared" si="125"/>
        <v>0.20592437047109244</v>
      </c>
      <c r="M1613" s="21">
        <f t="shared" si="126"/>
        <v>0.3656517323878208</v>
      </c>
    </row>
    <row r="1614" spans="1:13" ht="12">
      <c r="A1614" s="24">
        <v>32301</v>
      </c>
      <c r="B1614" s="199" t="s">
        <v>28</v>
      </c>
      <c r="C1614" s="22">
        <v>24176</v>
      </c>
      <c r="D1614" s="22">
        <v>12043</v>
      </c>
      <c r="G1614" s="22">
        <v>21640</v>
      </c>
      <c r="H1614" s="22">
        <f t="shared" si="127"/>
        <v>57859</v>
      </c>
      <c r="I1614" s="21">
        <f t="shared" si="124"/>
        <v>0.4178433778668833</v>
      </c>
      <c r="J1614" s="21">
        <f t="shared" si="125"/>
        <v>0.20814393612056897</v>
      </c>
      <c r="M1614" s="21">
        <f t="shared" si="126"/>
        <v>0.3740126860125477</v>
      </c>
    </row>
    <row r="1615" spans="1:13" ht="12">
      <c r="A1615" s="24">
        <v>32281</v>
      </c>
      <c r="B1615" s="199"/>
      <c r="C1615" s="22">
        <v>24089</v>
      </c>
      <c r="D1615" s="22">
        <v>12052</v>
      </c>
      <c r="G1615" s="22">
        <v>21634</v>
      </c>
      <c r="H1615" s="22">
        <f t="shared" si="127"/>
        <v>57775</v>
      </c>
      <c r="I1615" s="21">
        <f aca="true" t="shared" si="128" ref="I1615:I1678">C1615/H1615</f>
        <v>0.4169450454348767</v>
      </c>
      <c r="J1615" s="21">
        <f aca="true" t="shared" si="129" ref="J1615:J1678">D1615/H1615</f>
        <v>0.20860233665080052</v>
      </c>
      <c r="M1615" s="21">
        <f aca="true" t="shared" si="130" ref="M1615:M1678">G1615/H1615</f>
        <v>0.3744526179143228</v>
      </c>
    </row>
    <row r="1616" spans="1:13" ht="12">
      <c r="A1616" s="24">
        <v>32246</v>
      </c>
      <c r="C1616" s="22">
        <v>24104</v>
      </c>
      <c r="D1616" s="22">
        <v>12051</v>
      </c>
      <c r="G1616" s="22">
        <v>21579</v>
      </c>
      <c r="H1616" s="22">
        <f t="shared" si="127"/>
        <v>57734</v>
      </c>
      <c r="I1616" s="21">
        <f t="shared" si="128"/>
        <v>0.4175009526448886</v>
      </c>
      <c r="J1616" s="21">
        <f t="shared" si="129"/>
        <v>0.20873315550628746</v>
      </c>
      <c r="M1616" s="21">
        <f t="shared" si="130"/>
        <v>0.3737658918488239</v>
      </c>
    </row>
    <row r="1617" spans="1:13" ht="12">
      <c r="A1617" s="24">
        <v>32218</v>
      </c>
      <c r="B1617" s="198" t="s">
        <v>292</v>
      </c>
      <c r="C1617" s="22">
        <v>24160</v>
      </c>
      <c r="D1617" s="22">
        <v>11503</v>
      </c>
      <c r="G1617" s="22">
        <v>21751</v>
      </c>
      <c r="H1617" s="22">
        <f t="shared" si="127"/>
        <v>57414</v>
      </c>
      <c r="I1617" s="21">
        <f t="shared" si="128"/>
        <v>0.42080328839655834</v>
      </c>
      <c r="J1617" s="21">
        <f t="shared" si="129"/>
        <v>0.20035183056397393</v>
      </c>
      <c r="M1617" s="21">
        <f t="shared" si="130"/>
        <v>0.37884488103946773</v>
      </c>
    </row>
    <row r="1618" spans="1:13" ht="12">
      <c r="A1618" s="24">
        <v>32190</v>
      </c>
      <c r="C1618" s="22">
        <v>22190</v>
      </c>
      <c r="D1618" s="22">
        <v>11763</v>
      </c>
      <c r="G1618" s="22">
        <v>22190</v>
      </c>
      <c r="H1618" s="22">
        <f t="shared" si="127"/>
        <v>56143</v>
      </c>
      <c r="I1618" s="21">
        <f t="shared" si="128"/>
        <v>0.39524072457830894</v>
      </c>
      <c r="J1618" s="21">
        <f t="shared" si="129"/>
        <v>0.20951855084338208</v>
      </c>
      <c r="M1618" s="21">
        <f t="shared" si="130"/>
        <v>0.39524072457830894</v>
      </c>
    </row>
    <row r="1619" spans="1:13" ht="12">
      <c r="A1619" s="24">
        <v>32176</v>
      </c>
      <c r="B1619" s="198" t="s">
        <v>32</v>
      </c>
      <c r="C1619" s="22">
        <v>22096</v>
      </c>
      <c r="D1619" s="22">
        <v>11683</v>
      </c>
      <c r="G1619" s="22">
        <v>23028</v>
      </c>
      <c r="H1619" s="22">
        <f t="shared" si="127"/>
        <v>56807</v>
      </c>
      <c r="I1619" s="21">
        <f t="shared" si="128"/>
        <v>0.3889661485380323</v>
      </c>
      <c r="J1619" s="21">
        <f t="shared" si="129"/>
        <v>0.20566127413875052</v>
      </c>
      <c r="M1619" s="21">
        <f t="shared" si="130"/>
        <v>0.4053725773232172</v>
      </c>
    </row>
    <row r="1620" spans="1:13" ht="12">
      <c r="A1620" s="24">
        <v>32133</v>
      </c>
      <c r="C1620" s="22">
        <v>21563</v>
      </c>
      <c r="D1620" s="22">
        <v>11372</v>
      </c>
      <c r="G1620" s="22">
        <v>22833</v>
      </c>
      <c r="H1620" s="22">
        <f t="shared" si="127"/>
        <v>55768</v>
      </c>
      <c r="I1620" s="21">
        <f t="shared" si="128"/>
        <v>0.38665542963706784</v>
      </c>
      <c r="J1620" s="21">
        <f t="shared" si="129"/>
        <v>0.2039162243580548</v>
      </c>
      <c r="M1620" s="21">
        <f t="shared" si="130"/>
        <v>0.4094283460048774</v>
      </c>
    </row>
    <row r="1621" spans="1:13" ht="12">
      <c r="A1621" s="24">
        <v>32106</v>
      </c>
      <c r="C1621" s="22">
        <v>21497</v>
      </c>
      <c r="D1621" s="22">
        <v>11360</v>
      </c>
      <c r="G1621" s="22">
        <v>22786</v>
      </c>
      <c r="H1621" s="22">
        <f t="shared" si="127"/>
        <v>55643</v>
      </c>
      <c r="I1621" s="21">
        <f t="shared" si="128"/>
        <v>0.3863379041388854</v>
      </c>
      <c r="J1621" s="21">
        <f t="shared" si="129"/>
        <v>0.20415865427816618</v>
      </c>
      <c r="M1621" s="21">
        <f t="shared" si="130"/>
        <v>0.40950344158294844</v>
      </c>
    </row>
    <row r="1622" spans="1:13" ht="12">
      <c r="A1622" s="24">
        <v>32056</v>
      </c>
      <c r="B1622" s="199" t="s">
        <v>322</v>
      </c>
      <c r="C1622" s="22">
        <v>21055</v>
      </c>
      <c r="D1622" s="22">
        <v>10992</v>
      </c>
      <c r="G1622" s="22">
        <v>22199</v>
      </c>
      <c r="H1622" s="22">
        <f t="shared" si="127"/>
        <v>54246</v>
      </c>
      <c r="I1622" s="21">
        <f t="shared" si="128"/>
        <v>0.3881392176381669</v>
      </c>
      <c r="J1622" s="21">
        <f t="shared" si="129"/>
        <v>0.2026324521623714</v>
      </c>
      <c r="M1622" s="21">
        <f t="shared" si="130"/>
        <v>0.4092283301994617</v>
      </c>
    </row>
    <row r="1623" spans="1:13" ht="12">
      <c r="A1623" s="24">
        <v>32028</v>
      </c>
      <c r="B1623" s="199" t="s">
        <v>301</v>
      </c>
      <c r="C1623" s="22">
        <v>20970</v>
      </c>
      <c r="D1623" s="22">
        <v>10979</v>
      </c>
      <c r="G1623" s="22">
        <v>22069</v>
      </c>
      <c r="H1623" s="22">
        <f t="shared" si="127"/>
        <v>54018</v>
      </c>
      <c r="I1623" s="21">
        <f t="shared" si="128"/>
        <v>0.3882039320226591</v>
      </c>
      <c r="J1623" s="21">
        <f t="shared" si="129"/>
        <v>0.20324706579288385</v>
      </c>
      <c r="M1623" s="21">
        <f t="shared" si="130"/>
        <v>0.40854900218445706</v>
      </c>
    </row>
    <row r="1624" spans="1:13" ht="12">
      <c r="A1624" s="24">
        <v>32001</v>
      </c>
      <c r="C1624" s="22">
        <v>20946</v>
      </c>
      <c r="D1624" s="22">
        <v>10955</v>
      </c>
      <c r="G1624" s="22">
        <v>22003</v>
      </c>
      <c r="H1624" s="22">
        <f t="shared" si="127"/>
        <v>53904</v>
      </c>
      <c r="I1624" s="21">
        <f t="shared" si="128"/>
        <v>0.38857969723953695</v>
      </c>
      <c r="J1624" s="21">
        <f t="shared" si="129"/>
        <v>0.20323167111902643</v>
      </c>
      <c r="M1624" s="21">
        <f t="shared" si="130"/>
        <v>0.40818863164143665</v>
      </c>
    </row>
    <row r="1625" spans="1:13" ht="12">
      <c r="A1625" s="24">
        <v>31973</v>
      </c>
      <c r="C1625" s="22">
        <v>20954</v>
      </c>
      <c r="D1625" s="22">
        <v>10966</v>
      </c>
      <c r="G1625" s="22">
        <v>21968</v>
      </c>
      <c r="H1625" s="22">
        <f t="shared" si="127"/>
        <v>53888</v>
      </c>
      <c r="I1625" s="21">
        <f t="shared" si="128"/>
        <v>0.3888435273159145</v>
      </c>
      <c r="J1625" s="21">
        <f t="shared" si="129"/>
        <v>0.20349614014251782</v>
      </c>
      <c r="M1625" s="21">
        <f t="shared" si="130"/>
        <v>0.4076603325415677</v>
      </c>
    </row>
    <row r="1626" spans="1:13" ht="12">
      <c r="A1626" s="24">
        <v>31947</v>
      </c>
      <c r="C1626" s="22">
        <v>20984</v>
      </c>
      <c r="D1626" s="22">
        <v>10987</v>
      </c>
      <c r="G1626" s="22">
        <v>21947</v>
      </c>
      <c r="H1626" s="22">
        <f t="shared" si="127"/>
        <v>53918</v>
      </c>
      <c r="I1626" s="21">
        <f t="shared" si="128"/>
        <v>0.38918357505842205</v>
      </c>
      <c r="J1626" s="21">
        <f t="shared" si="129"/>
        <v>0.2037723951185133</v>
      </c>
      <c r="M1626" s="21">
        <f t="shared" si="130"/>
        <v>0.40704402982306465</v>
      </c>
    </row>
    <row r="1627" spans="1:13" ht="12">
      <c r="A1627" s="24">
        <v>31917</v>
      </c>
      <c r="C1627" s="22">
        <v>20964</v>
      </c>
      <c r="D1627" s="22">
        <v>10982</v>
      </c>
      <c r="G1627" s="22">
        <v>21899</v>
      </c>
      <c r="H1627" s="22">
        <f t="shared" si="127"/>
        <v>53845</v>
      </c>
      <c r="I1627" s="21">
        <f t="shared" si="128"/>
        <v>0.38933977156653354</v>
      </c>
      <c r="J1627" s="21">
        <f t="shared" si="129"/>
        <v>0.20395579905283684</v>
      </c>
      <c r="M1627" s="21">
        <f t="shared" si="130"/>
        <v>0.40670442938062956</v>
      </c>
    </row>
    <row r="1628" spans="1:13" ht="12">
      <c r="A1628" s="24">
        <v>31882</v>
      </c>
      <c r="C1628" s="22">
        <v>20962</v>
      </c>
      <c r="D1628" s="22">
        <v>10990</v>
      </c>
      <c r="G1628" s="22">
        <v>21682</v>
      </c>
      <c r="H1628" s="22">
        <f t="shared" si="127"/>
        <v>53634</v>
      </c>
      <c r="I1628" s="21">
        <f t="shared" si="128"/>
        <v>0.39083417235335793</v>
      </c>
      <c r="J1628" s="21">
        <f t="shared" si="129"/>
        <v>0.20490733489950405</v>
      </c>
      <c r="M1628" s="21">
        <f t="shared" si="130"/>
        <v>0.404258492747138</v>
      </c>
    </row>
    <row r="1629" spans="1:13" ht="12">
      <c r="A1629" s="24">
        <v>31847</v>
      </c>
      <c r="C1629" s="22">
        <v>20995</v>
      </c>
      <c r="D1629" s="22">
        <v>10999</v>
      </c>
      <c r="G1629" s="22">
        <v>21655</v>
      </c>
      <c r="H1629" s="22">
        <f t="shared" si="127"/>
        <v>53649</v>
      </c>
      <c r="I1629" s="21">
        <f t="shared" si="128"/>
        <v>0.39134000633749</v>
      </c>
      <c r="J1629" s="21">
        <f t="shared" si="129"/>
        <v>0.20501780089097654</v>
      </c>
      <c r="M1629" s="21">
        <f t="shared" si="130"/>
        <v>0.40364219277153346</v>
      </c>
    </row>
    <row r="1630" spans="1:13" ht="12">
      <c r="A1630" s="24">
        <v>31819</v>
      </c>
      <c r="C1630" s="22">
        <v>21044</v>
      </c>
      <c r="D1630" s="22">
        <v>11031</v>
      </c>
      <c r="G1630" s="22">
        <v>21675</v>
      </c>
      <c r="H1630" s="22">
        <f t="shared" si="127"/>
        <v>53750</v>
      </c>
      <c r="I1630" s="21">
        <f t="shared" si="128"/>
        <v>0.39151627906976744</v>
      </c>
      <c r="J1630" s="21">
        <f t="shared" si="129"/>
        <v>0.20522790697674417</v>
      </c>
      <c r="M1630" s="21">
        <f t="shared" si="130"/>
        <v>0.40325581395348836</v>
      </c>
    </row>
    <row r="1631" spans="1:13" ht="12">
      <c r="A1631" s="24">
        <v>31786</v>
      </c>
      <c r="C1631" s="22">
        <v>21514</v>
      </c>
      <c r="D1631" s="22">
        <v>11279</v>
      </c>
      <c r="G1631" s="22">
        <v>22312</v>
      </c>
      <c r="H1631" s="22">
        <f t="shared" si="127"/>
        <v>55105</v>
      </c>
      <c r="I1631" s="21">
        <f t="shared" si="128"/>
        <v>0.3904182923509663</v>
      </c>
      <c r="J1631" s="21">
        <f t="shared" si="129"/>
        <v>0.20468197078305053</v>
      </c>
      <c r="M1631" s="21">
        <f t="shared" si="130"/>
        <v>0.40489973686598313</v>
      </c>
    </row>
    <row r="1632" spans="1:13" ht="12">
      <c r="A1632" s="24">
        <v>31756</v>
      </c>
      <c r="C1632" s="22">
        <v>21566</v>
      </c>
      <c r="D1632" s="22">
        <v>11301</v>
      </c>
      <c r="G1632" s="22">
        <v>22341</v>
      </c>
      <c r="H1632" s="22">
        <f t="shared" si="127"/>
        <v>55208</v>
      </c>
      <c r="I1632" s="21">
        <f t="shared" si="128"/>
        <v>0.39063179249384145</v>
      </c>
      <c r="J1632" s="21">
        <f t="shared" si="129"/>
        <v>0.20469859440660773</v>
      </c>
      <c r="M1632" s="21">
        <f t="shared" si="130"/>
        <v>0.4046696130995508</v>
      </c>
    </row>
    <row r="1633" spans="1:13" ht="12">
      <c r="A1633" s="24">
        <v>31720</v>
      </c>
      <c r="B1633" s="199" t="s">
        <v>303</v>
      </c>
      <c r="C1633" s="22">
        <v>21749</v>
      </c>
      <c r="D1633" s="22">
        <v>11328</v>
      </c>
      <c r="G1633" s="22">
        <v>22351</v>
      </c>
      <c r="H1633" s="22">
        <f t="shared" si="127"/>
        <v>55428</v>
      </c>
      <c r="I1633" s="21">
        <f t="shared" si="128"/>
        <v>0.3923829111640326</v>
      </c>
      <c r="J1633" s="21">
        <f t="shared" si="129"/>
        <v>0.204373240961247</v>
      </c>
      <c r="M1633" s="21">
        <f t="shared" si="130"/>
        <v>0.40324384787472034</v>
      </c>
    </row>
    <row r="1634" spans="1:13" ht="12">
      <c r="A1634" s="24">
        <v>31694</v>
      </c>
      <c r="B1634" s="199"/>
      <c r="C1634" s="22">
        <v>21079</v>
      </c>
      <c r="D1634" s="22">
        <v>11017</v>
      </c>
      <c r="G1634" s="22">
        <v>21208</v>
      </c>
      <c r="H1634" s="22">
        <f t="shared" si="127"/>
        <v>53304</v>
      </c>
      <c r="I1634" s="21">
        <f t="shared" si="128"/>
        <v>0.39544874681074593</v>
      </c>
      <c r="J1634" s="21">
        <f t="shared" si="129"/>
        <v>0.20668242533393366</v>
      </c>
      <c r="M1634" s="21">
        <f t="shared" si="130"/>
        <v>0.3978688278553204</v>
      </c>
    </row>
    <row r="1635" spans="1:13" ht="12">
      <c r="A1635" s="24">
        <v>31687</v>
      </c>
      <c r="B1635" s="199"/>
      <c r="C1635" s="22">
        <v>20973</v>
      </c>
      <c r="D1635" s="22">
        <v>10996</v>
      </c>
      <c r="G1635" s="22">
        <v>20983</v>
      </c>
      <c r="H1635" s="22">
        <f aca="true" t="shared" si="131" ref="H1635:H1666">SUM(C1635:G1635)</f>
        <v>52952</v>
      </c>
      <c r="I1635" s="21">
        <f t="shared" si="128"/>
        <v>0.39607569119202296</v>
      </c>
      <c r="J1635" s="21">
        <f t="shared" si="129"/>
        <v>0.20765976733645566</v>
      </c>
      <c r="M1635" s="21">
        <f t="shared" si="130"/>
        <v>0.3962645414715214</v>
      </c>
    </row>
    <row r="1636" spans="1:13" ht="12">
      <c r="A1636" s="24">
        <v>31664</v>
      </c>
      <c r="B1636" s="199" t="s">
        <v>301</v>
      </c>
      <c r="C1636" s="22">
        <v>20913</v>
      </c>
      <c r="D1636" s="22">
        <v>10338</v>
      </c>
      <c r="G1636" s="22">
        <v>20059</v>
      </c>
      <c r="H1636" s="22">
        <f t="shared" si="131"/>
        <v>51310</v>
      </c>
      <c r="I1636" s="21">
        <f t="shared" si="128"/>
        <v>0.40758136815435586</v>
      </c>
      <c r="J1636" s="21">
        <f t="shared" si="129"/>
        <v>0.20148119274995127</v>
      </c>
      <c r="M1636" s="21">
        <f t="shared" si="130"/>
        <v>0.39093743909569284</v>
      </c>
    </row>
    <row r="1637" spans="1:13" ht="12">
      <c r="A1637" s="24">
        <v>31637</v>
      </c>
      <c r="C1637" s="22">
        <v>20901</v>
      </c>
      <c r="D1637" s="22">
        <v>10324</v>
      </c>
      <c r="G1637" s="22">
        <v>20011</v>
      </c>
      <c r="H1637" s="22">
        <f t="shared" si="131"/>
        <v>51236</v>
      </c>
      <c r="I1637" s="21">
        <f t="shared" si="128"/>
        <v>0.40793582637208214</v>
      </c>
      <c r="J1637" s="21">
        <f t="shared" si="129"/>
        <v>0.2014989460535561</v>
      </c>
      <c r="M1637" s="21">
        <f t="shared" si="130"/>
        <v>0.3905652275743618</v>
      </c>
    </row>
    <row r="1638" spans="1:13" ht="12">
      <c r="A1638" s="24">
        <v>31602</v>
      </c>
      <c r="B1638" s="199"/>
      <c r="C1638" s="22">
        <v>21001</v>
      </c>
      <c r="D1638" s="22">
        <v>10357</v>
      </c>
      <c r="G1638" s="22">
        <v>20004</v>
      </c>
      <c r="H1638" s="22">
        <f t="shared" si="131"/>
        <v>51362</v>
      </c>
      <c r="I1638" s="21">
        <f t="shared" si="128"/>
        <v>0.40888205287956075</v>
      </c>
      <c r="J1638" s="21">
        <f t="shared" si="129"/>
        <v>0.20164713212102334</v>
      </c>
      <c r="M1638" s="21">
        <f t="shared" si="130"/>
        <v>0.38947081499941594</v>
      </c>
    </row>
    <row r="1639" spans="1:13" ht="12">
      <c r="A1639" s="24">
        <v>31566</v>
      </c>
      <c r="B1639" s="199" t="s">
        <v>28</v>
      </c>
      <c r="C1639" s="22">
        <v>20353</v>
      </c>
      <c r="D1639" s="22">
        <v>10289</v>
      </c>
      <c r="G1639" s="22">
        <v>20616</v>
      </c>
      <c r="H1639" s="22">
        <f t="shared" si="131"/>
        <v>51258</v>
      </c>
      <c r="I1639" s="21">
        <f t="shared" si="128"/>
        <v>0.39706972570135396</v>
      </c>
      <c r="J1639" s="21">
        <f t="shared" si="129"/>
        <v>0.20072964220219283</v>
      </c>
      <c r="M1639" s="21">
        <f t="shared" si="130"/>
        <v>0.40220063209645324</v>
      </c>
    </row>
    <row r="1640" spans="1:13" ht="12">
      <c r="A1640" s="24">
        <v>31526</v>
      </c>
      <c r="B1640" s="199"/>
      <c r="C1640" s="22">
        <v>20256</v>
      </c>
      <c r="D1640" s="22">
        <v>10253</v>
      </c>
      <c r="G1640" s="22">
        <v>20424</v>
      </c>
      <c r="H1640" s="22">
        <f t="shared" si="131"/>
        <v>50933</v>
      </c>
      <c r="I1640" s="21">
        <f t="shared" si="128"/>
        <v>0.3976989378202737</v>
      </c>
      <c r="J1640" s="21">
        <f t="shared" si="129"/>
        <v>0.2013036734533603</v>
      </c>
      <c r="M1640" s="21">
        <f t="shared" si="130"/>
        <v>0.40099738872636603</v>
      </c>
    </row>
    <row r="1641" spans="1:13" ht="12">
      <c r="A1641" s="24">
        <v>31490</v>
      </c>
      <c r="B1641" s="199"/>
      <c r="C1641" s="22">
        <v>20256</v>
      </c>
      <c r="D1641" s="22">
        <v>10261</v>
      </c>
      <c r="G1641" s="22">
        <v>20396</v>
      </c>
      <c r="H1641" s="22">
        <f t="shared" si="131"/>
        <v>50913</v>
      </c>
      <c r="I1641" s="21">
        <f t="shared" si="128"/>
        <v>0.3978551646927111</v>
      </c>
      <c r="J1641" s="21">
        <f t="shared" si="129"/>
        <v>0.20153988175907922</v>
      </c>
      <c r="M1641" s="21">
        <f t="shared" si="130"/>
        <v>0.4006049535482097</v>
      </c>
    </row>
    <row r="1642" spans="1:13" ht="12">
      <c r="A1642" s="24">
        <v>31457</v>
      </c>
      <c r="B1642" s="199"/>
      <c r="C1642" s="22">
        <v>20256</v>
      </c>
      <c r="D1642" s="22">
        <v>10237</v>
      </c>
      <c r="G1642" s="22">
        <v>20329</v>
      </c>
      <c r="H1642" s="22">
        <f t="shared" si="131"/>
        <v>50822</v>
      </c>
      <c r="I1642" s="21">
        <f t="shared" si="128"/>
        <v>0.39856754948644285</v>
      </c>
      <c r="J1642" s="21">
        <f t="shared" si="129"/>
        <v>0.20142851520994845</v>
      </c>
      <c r="M1642" s="21">
        <f t="shared" si="130"/>
        <v>0.40000393530360867</v>
      </c>
    </row>
    <row r="1643" spans="1:13" ht="12">
      <c r="A1643" s="24">
        <v>31427</v>
      </c>
      <c r="B1643" s="199"/>
      <c r="C1643" s="22">
        <v>20330</v>
      </c>
      <c r="D1643" s="22">
        <v>10260</v>
      </c>
      <c r="G1643" s="22">
        <v>20434</v>
      </c>
      <c r="H1643" s="22">
        <f t="shared" si="131"/>
        <v>51024</v>
      </c>
      <c r="I1643" s="21">
        <f t="shared" si="128"/>
        <v>0.39843994982753217</v>
      </c>
      <c r="J1643" s="21">
        <f t="shared" si="129"/>
        <v>0.2010818438381938</v>
      </c>
      <c r="M1643" s="21">
        <f t="shared" si="130"/>
        <v>0.40047820633427406</v>
      </c>
    </row>
    <row r="1644" spans="1:13" ht="12">
      <c r="A1644" s="24">
        <v>31392</v>
      </c>
      <c r="B1644" s="199"/>
      <c r="C1644" s="22">
        <v>20342</v>
      </c>
      <c r="D1644" s="22">
        <v>10269</v>
      </c>
      <c r="G1644" s="22">
        <v>20423</v>
      </c>
      <c r="H1644" s="22">
        <f t="shared" si="131"/>
        <v>51034</v>
      </c>
      <c r="I1644" s="21">
        <f t="shared" si="128"/>
        <v>0.3985970137555355</v>
      </c>
      <c r="J1644" s="21">
        <f t="shared" si="129"/>
        <v>0.20121879531292863</v>
      </c>
      <c r="M1644" s="21">
        <f t="shared" si="130"/>
        <v>0.40018419093153584</v>
      </c>
    </row>
    <row r="1645" spans="1:13" ht="12">
      <c r="A1645" s="24">
        <v>31345</v>
      </c>
      <c r="B1645" s="199"/>
      <c r="C1645" s="22">
        <v>20415</v>
      </c>
      <c r="D1645" s="22">
        <v>10288</v>
      </c>
      <c r="G1645" s="22">
        <v>20418</v>
      </c>
      <c r="H1645" s="22">
        <f t="shared" si="131"/>
        <v>51121</v>
      </c>
      <c r="I1645" s="21">
        <f t="shared" si="128"/>
        <v>0.3993466481485104</v>
      </c>
      <c r="J1645" s="21">
        <f t="shared" si="129"/>
        <v>0.20124801940494122</v>
      </c>
      <c r="M1645" s="21">
        <f t="shared" si="130"/>
        <v>0.3994053324465484</v>
      </c>
    </row>
    <row r="1646" spans="1:13" ht="12">
      <c r="A1646" s="24">
        <v>31300</v>
      </c>
      <c r="B1646" s="199" t="s">
        <v>301</v>
      </c>
      <c r="C1646" s="22">
        <v>20380</v>
      </c>
      <c r="D1646" s="22">
        <v>10264</v>
      </c>
      <c r="G1646" s="22">
        <v>20290</v>
      </c>
      <c r="H1646" s="22">
        <f t="shared" si="131"/>
        <v>50934</v>
      </c>
      <c r="I1646" s="21">
        <f t="shared" si="128"/>
        <v>0.40012565280559154</v>
      </c>
      <c r="J1646" s="21">
        <f t="shared" si="129"/>
        <v>0.20151568696744807</v>
      </c>
      <c r="M1646" s="21">
        <f t="shared" si="130"/>
        <v>0.39835866022696037</v>
      </c>
    </row>
    <row r="1647" spans="1:13" ht="12">
      <c r="A1647" s="24">
        <v>31259</v>
      </c>
      <c r="B1647" s="199"/>
      <c r="C1647" s="22">
        <v>20344</v>
      </c>
      <c r="D1647" s="22">
        <v>10268</v>
      </c>
      <c r="G1647" s="22">
        <v>20228</v>
      </c>
      <c r="H1647" s="22">
        <f t="shared" si="131"/>
        <v>50840</v>
      </c>
      <c r="I1647" s="21">
        <f t="shared" si="128"/>
        <v>0.4001573564122738</v>
      </c>
      <c r="J1647" s="21">
        <f t="shared" si="129"/>
        <v>0.2019669551534225</v>
      </c>
      <c r="M1647" s="21">
        <f t="shared" si="130"/>
        <v>0.3978756884343037</v>
      </c>
    </row>
    <row r="1648" spans="1:13" ht="12">
      <c r="A1648" s="24">
        <v>31216</v>
      </c>
      <c r="B1648" s="199"/>
      <c r="C1648" s="22">
        <v>20357</v>
      </c>
      <c r="D1648" s="22">
        <v>10293</v>
      </c>
      <c r="G1648" s="22">
        <v>20192</v>
      </c>
      <c r="H1648" s="22">
        <f t="shared" si="131"/>
        <v>50842</v>
      </c>
      <c r="I1648" s="21">
        <f t="shared" si="128"/>
        <v>0.4003973093111994</v>
      </c>
      <c r="J1648" s="21">
        <f t="shared" si="129"/>
        <v>0.20245072971165573</v>
      </c>
      <c r="M1648" s="21">
        <f t="shared" si="130"/>
        <v>0.3971519609771449</v>
      </c>
    </row>
    <row r="1649" spans="1:13" ht="12">
      <c r="A1649" s="24">
        <v>31195</v>
      </c>
      <c r="B1649" s="199"/>
      <c r="C1649" s="22">
        <v>21666</v>
      </c>
      <c r="D1649" s="22">
        <v>10928</v>
      </c>
      <c r="G1649" s="22">
        <v>22105</v>
      </c>
      <c r="H1649" s="22">
        <f t="shared" si="131"/>
        <v>54699</v>
      </c>
      <c r="I1649" s="21">
        <f t="shared" si="128"/>
        <v>0.3960949925958427</v>
      </c>
      <c r="J1649" s="21">
        <f t="shared" si="129"/>
        <v>0.19978427393553813</v>
      </c>
      <c r="M1649" s="21">
        <f t="shared" si="130"/>
        <v>0.40412073346861915</v>
      </c>
    </row>
    <row r="1650" spans="1:13" ht="12">
      <c r="A1650" s="24">
        <v>31174</v>
      </c>
      <c r="B1650" s="199"/>
      <c r="C1650" s="22">
        <v>22326</v>
      </c>
      <c r="D1650" s="22">
        <v>11190</v>
      </c>
      <c r="G1650" s="22">
        <v>22802</v>
      </c>
      <c r="H1650" s="22">
        <f t="shared" si="131"/>
        <v>56318</v>
      </c>
      <c r="I1650" s="21">
        <f t="shared" si="128"/>
        <v>0.3964274299513477</v>
      </c>
      <c r="J1650" s="21">
        <f t="shared" si="129"/>
        <v>0.19869313540963812</v>
      </c>
      <c r="M1650" s="21">
        <f t="shared" si="130"/>
        <v>0.40487943463901416</v>
      </c>
    </row>
    <row r="1651" spans="1:13" ht="12">
      <c r="A1651" s="24">
        <v>31104</v>
      </c>
      <c r="B1651" s="199"/>
      <c r="C1651" s="22">
        <v>22640</v>
      </c>
      <c r="D1651" s="22">
        <v>11303</v>
      </c>
      <c r="G1651" s="22">
        <v>23116</v>
      </c>
      <c r="H1651" s="22">
        <f t="shared" si="131"/>
        <v>57059</v>
      </c>
      <c r="I1651" s="21">
        <f t="shared" si="128"/>
        <v>0.3967822779929547</v>
      </c>
      <c r="J1651" s="21">
        <f t="shared" si="129"/>
        <v>0.19809320177360276</v>
      </c>
      <c r="M1651" s="21">
        <f t="shared" si="130"/>
        <v>0.4051245202334426</v>
      </c>
    </row>
    <row r="1652" spans="1:13" ht="12">
      <c r="A1652" s="24">
        <v>31082</v>
      </c>
      <c r="B1652" s="199"/>
      <c r="C1652" s="22">
        <v>23457</v>
      </c>
      <c r="D1652" s="22">
        <v>11900</v>
      </c>
      <c r="G1652" s="22">
        <v>24982</v>
      </c>
      <c r="H1652" s="22">
        <f t="shared" si="131"/>
        <v>60339</v>
      </c>
      <c r="I1652" s="21">
        <f t="shared" si="128"/>
        <v>0.38875354248495997</v>
      </c>
      <c r="J1652" s="21">
        <f t="shared" si="129"/>
        <v>0.19721904572498716</v>
      </c>
      <c r="M1652" s="21">
        <f t="shared" si="130"/>
        <v>0.41402741179005287</v>
      </c>
    </row>
    <row r="1653" spans="1:13" ht="12">
      <c r="A1653" s="24">
        <v>31013</v>
      </c>
      <c r="B1653" s="199"/>
      <c r="C1653" s="22">
        <v>23923</v>
      </c>
      <c r="D1653" s="22">
        <v>12150</v>
      </c>
      <c r="G1653" s="22">
        <v>25433</v>
      </c>
      <c r="H1653" s="22">
        <f t="shared" si="131"/>
        <v>61506</v>
      </c>
      <c r="I1653" s="21">
        <f t="shared" si="128"/>
        <v>0.3889539231944851</v>
      </c>
      <c r="J1653" s="21">
        <f t="shared" si="129"/>
        <v>0.19754170324846357</v>
      </c>
      <c r="M1653" s="21">
        <f t="shared" si="130"/>
        <v>0.41350437355705133</v>
      </c>
    </row>
    <row r="1654" spans="1:13" ht="12">
      <c r="A1654" s="24">
        <v>30992</v>
      </c>
      <c r="B1654" s="199" t="s">
        <v>29</v>
      </c>
      <c r="C1654" s="22">
        <v>24012</v>
      </c>
      <c r="D1654" s="22">
        <v>12144</v>
      </c>
      <c r="G1654" s="22">
        <v>25468</v>
      </c>
      <c r="H1654" s="22">
        <f t="shared" si="131"/>
        <v>61624</v>
      </c>
      <c r="I1654" s="21">
        <f t="shared" si="128"/>
        <v>0.389653381799299</v>
      </c>
      <c r="J1654" s="21">
        <f t="shared" si="129"/>
        <v>0.1970660781513696</v>
      </c>
      <c r="M1654" s="21">
        <f t="shared" si="130"/>
        <v>0.4132805400493314</v>
      </c>
    </row>
    <row r="1655" spans="1:13" ht="12">
      <c r="A1655" s="24">
        <v>30978</v>
      </c>
      <c r="B1655" s="199"/>
      <c r="C1655" s="22">
        <v>23828</v>
      </c>
      <c r="D1655" s="22">
        <v>11760</v>
      </c>
      <c r="G1655" s="22">
        <v>24309</v>
      </c>
      <c r="H1655" s="22">
        <f t="shared" si="131"/>
        <v>59897</v>
      </c>
      <c r="I1655" s="21">
        <f t="shared" si="128"/>
        <v>0.39781625123128034</v>
      </c>
      <c r="J1655" s="21">
        <f t="shared" si="129"/>
        <v>0.19633704526103143</v>
      </c>
      <c r="M1655" s="21">
        <f t="shared" si="130"/>
        <v>0.4058467035076882</v>
      </c>
    </row>
    <row r="1656" spans="1:13" ht="12">
      <c r="A1656" s="24">
        <v>30953</v>
      </c>
      <c r="B1656" s="199"/>
      <c r="C1656" s="22">
        <v>22488</v>
      </c>
      <c r="D1656" s="22">
        <v>10609</v>
      </c>
      <c r="G1656" s="22">
        <v>21344</v>
      </c>
      <c r="H1656" s="22">
        <f t="shared" si="131"/>
        <v>54441</v>
      </c>
      <c r="I1656" s="21">
        <f t="shared" si="128"/>
        <v>0.41307103102441173</v>
      </c>
      <c r="J1656" s="21">
        <f t="shared" si="129"/>
        <v>0.1948715122793483</v>
      </c>
      <c r="M1656" s="21">
        <f t="shared" si="130"/>
        <v>0.39205745669624</v>
      </c>
    </row>
    <row r="1657" spans="1:13" ht="12">
      <c r="A1657" s="24">
        <v>30946</v>
      </c>
      <c r="B1657" s="199"/>
      <c r="C1657" s="22">
        <v>22324</v>
      </c>
      <c r="D1657" s="22">
        <v>10501</v>
      </c>
      <c r="G1657" s="22">
        <v>20931</v>
      </c>
      <c r="H1657" s="22">
        <f t="shared" si="131"/>
        <v>53756</v>
      </c>
      <c r="I1657" s="21">
        <f t="shared" si="128"/>
        <v>0.41528387528833993</v>
      </c>
      <c r="J1657" s="21">
        <f t="shared" si="129"/>
        <v>0.1953456358359997</v>
      </c>
      <c r="M1657" s="21">
        <f t="shared" si="130"/>
        <v>0.3893704888756604</v>
      </c>
    </row>
    <row r="1658" spans="1:13" ht="12">
      <c r="A1658" s="24">
        <v>30926</v>
      </c>
      <c r="B1658" s="199" t="s">
        <v>301</v>
      </c>
      <c r="C1658" s="22">
        <v>21552</v>
      </c>
      <c r="D1658" s="22">
        <v>10051</v>
      </c>
      <c r="G1658" s="22">
        <v>19588</v>
      </c>
      <c r="H1658" s="22">
        <f t="shared" si="131"/>
        <v>51191</v>
      </c>
      <c r="I1658" s="21">
        <f t="shared" si="128"/>
        <v>0.42101150592877656</v>
      </c>
      <c r="J1658" s="21">
        <f t="shared" si="129"/>
        <v>0.1963431071868102</v>
      </c>
      <c r="M1658" s="21">
        <f t="shared" si="130"/>
        <v>0.3826453868844133</v>
      </c>
    </row>
    <row r="1659" spans="1:13" ht="12">
      <c r="A1659" s="24">
        <v>30888</v>
      </c>
      <c r="B1659" s="199"/>
      <c r="C1659" s="22">
        <v>21517</v>
      </c>
      <c r="D1659" s="22">
        <v>9995</v>
      </c>
      <c r="G1659" s="22">
        <v>19351</v>
      </c>
      <c r="H1659" s="22">
        <f t="shared" si="131"/>
        <v>50863</v>
      </c>
      <c r="I1659" s="21">
        <f t="shared" si="128"/>
        <v>0.4230383579419224</v>
      </c>
      <c r="J1659" s="21">
        <f t="shared" si="129"/>
        <v>0.19650826730629337</v>
      </c>
      <c r="M1659" s="21">
        <f t="shared" si="130"/>
        <v>0.3804533747517842</v>
      </c>
    </row>
    <row r="1660" spans="1:13" ht="12">
      <c r="A1660" s="24">
        <v>30881</v>
      </c>
      <c r="B1660" s="199"/>
      <c r="C1660" s="22">
        <v>21454</v>
      </c>
      <c r="D1660" s="22">
        <v>9952</v>
      </c>
      <c r="G1660" s="22">
        <v>19262</v>
      </c>
      <c r="H1660" s="22">
        <f t="shared" si="131"/>
        <v>50668</v>
      </c>
      <c r="I1660" s="21">
        <f t="shared" si="128"/>
        <v>0.4234230678140049</v>
      </c>
      <c r="J1660" s="21">
        <f t="shared" si="129"/>
        <v>0.19641588379253178</v>
      </c>
      <c r="M1660" s="21">
        <f t="shared" si="130"/>
        <v>0.3801610483934633</v>
      </c>
    </row>
    <row r="1661" spans="1:13" ht="12">
      <c r="A1661" s="24">
        <v>30838</v>
      </c>
      <c r="B1661" s="199" t="s">
        <v>28</v>
      </c>
      <c r="C1661" s="22">
        <v>20921</v>
      </c>
      <c r="D1661" s="22">
        <v>9984</v>
      </c>
      <c r="G1661" s="22">
        <v>19408</v>
      </c>
      <c r="H1661" s="22">
        <f t="shared" si="131"/>
        <v>50313</v>
      </c>
      <c r="I1661" s="21">
        <f t="shared" si="128"/>
        <v>0.41581698566970765</v>
      </c>
      <c r="J1661" s="21">
        <f t="shared" si="129"/>
        <v>0.19843777950032795</v>
      </c>
      <c r="M1661" s="21">
        <f t="shared" si="130"/>
        <v>0.3857452348299644</v>
      </c>
    </row>
    <row r="1662" spans="1:13" ht="12">
      <c r="A1662" s="24">
        <v>30799</v>
      </c>
      <c r="B1662" s="199"/>
      <c r="C1662" s="22">
        <v>20345</v>
      </c>
      <c r="D1662" s="22">
        <v>9931</v>
      </c>
      <c r="G1662" s="22">
        <v>19165</v>
      </c>
      <c r="H1662" s="22">
        <f t="shared" si="131"/>
        <v>49441</v>
      </c>
      <c r="I1662" s="21">
        <f t="shared" si="128"/>
        <v>0.4115005764446512</v>
      </c>
      <c r="J1662" s="21">
        <f t="shared" si="129"/>
        <v>0.20086567828320626</v>
      </c>
      <c r="M1662" s="21">
        <f t="shared" si="130"/>
        <v>0.38763374527214256</v>
      </c>
    </row>
    <row r="1663" spans="1:13" ht="12">
      <c r="A1663" s="24">
        <v>30760</v>
      </c>
      <c r="B1663" s="199"/>
      <c r="C1663" s="22">
        <v>19642</v>
      </c>
      <c r="D1663" s="22">
        <v>10028</v>
      </c>
      <c r="G1663" s="22">
        <v>19693</v>
      </c>
      <c r="H1663" s="22">
        <f t="shared" si="131"/>
        <v>49363</v>
      </c>
      <c r="I1663" s="21">
        <f t="shared" si="128"/>
        <v>0.39790936531410165</v>
      </c>
      <c r="J1663" s="21">
        <f t="shared" si="129"/>
        <v>0.2031481068816725</v>
      </c>
      <c r="M1663" s="21">
        <f t="shared" si="130"/>
        <v>0.39894252780422584</v>
      </c>
    </row>
    <row r="1664" spans="1:13" ht="12">
      <c r="A1664" s="24">
        <v>30701</v>
      </c>
      <c r="B1664" s="199" t="s">
        <v>32</v>
      </c>
      <c r="C1664" s="22">
        <v>19273</v>
      </c>
      <c r="D1664" s="22">
        <v>9960</v>
      </c>
      <c r="G1664" s="22">
        <v>19416</v>
      </c>
      <c r="H1664" s="22">
        <f t="shared" si="131"/>
        <v>48649</v>
      </c>
      <c r="I1664" s="21">
        <f t="shared" si="128"/>
        <v>0.3961643610351703</v>
      </c>
      <c r="J1664" s="21">
        <f t="shared" si="129"/>
        <v>0.20473185471438263</v>
      </c>
      <c r="M1664" s="21">
        <f t="shared" si="130"/>
        <v>0.39910378425044707</v>
      </c>
    </row>
    <row r="1665" spans="1:13" ht="12">
      <c r="A1665" s="24">
        <v>30641</v>
      </c>
      <c r="B1665" s="199"/>
      <c r="C1665" s="22">
        <v>19789</v>
      </c>
      <c r="D1665" s="22">
        <v>10293</v>
      </c>
      <c r="G1665" s="22">
        <v>20404</v>
      </c>
      <c r="H1665" s="22">
        <f t="shared" si="131"/>
        <v>50486</v>
      </c>
      <c r="I1665" s="21">
        <f t="shared" si="128"/>
        <v>0.39197005110327615</v>
      </c>
      <c r="J1665" s="21">
        <f t="shared" si="129"/>
        <v>0.20387830289585232</v>
      </c>
      <c r="M1665" s="21">
        <f t="shared" si="130"/>
        <v>0.40415164600087156</v>
      </c>
    </row>
    <row r="1666" spans="1:13" ht="12">
      <c r="A1666" s="24">
        <v>30620</v>
      </c>
      <c r="B1666" s="199"/>
      <c r="C1666" s="22">
        <v>19757</v>
      </c>
      <c r="D1666" s="22">
        <v>10275</v>
      </c>
      <c r="G1666" s="22">
        <v>20343</v>
      </c>
      <c r="H1666" s="22">
        <f t="shared" si="131"/>
        <v>50375</v>
      </c>
      <c r="I1666" s="21">
        <f t="shared" si="128"/>
        <v>0.3921985111662531</v>
      </c>
      <c r="J1666" s="21">
        <f t="shared" si="129"/>
        <v>0.20397022332506204</v>
      </c>
      <c r="M1666" s="21">
        <f t="shared" si="130"/>
        <v>0.40383126550868487</v>
      </c>
    </row>
    <row r="1667" spans="1:13" ht="12">
      <c r="A1667" s="24">
        <v>30601</v>
      </c>
      <c r="B1667" s="199"/>
      <c r="C1667" s="22">
        <v>19565</v>
      </c>
      <c r="D1667" s="22">
        <v>10136</v>
      </c>
      <c r="G1667" s="22">
        <v>20000</v>
      </c>
      <c r="H1667" s="22">
        <f aca="true" t="shared" si="132" ref="H1667:H1685">SUM(C1667:G1667)</f>
        <v>49701</v>
      </c>
      <c r="I1667" s="21">
        <f t="shared" si="128"/>
        <v>0.39365405122633346</v>
      </c>
      <c r="J1667" s="21">
        <f t="shared" si="129"/>
        <v>0.20393955856018994</v>
      </c>
      <c r="M1667" s="21">
        <f t="shared" si="130"/>
        <v>0.4024063902134766</v>
      </c>
    </row>
    <row r="1668" spans="1:13" ht="12">
      <c r="A1668" s="24">
        <v>30572</v>
      </c>
      <c r="B1668" s="199" t="s">
        <v>301</v>
      </c>
      <c r="C1668" s="22">
        <v>19416</v>
      </c>
      <c r="D1668" s="22">
        <v>10038</v>
      </c>
      <c r="G1668" s="22">
        <v>19756</v>
      </c>
      <c r="H1668" s="22">
        <f t="shared" si="132"/>
        <v>49210</v>
      </c>
      <c r="I1668" s="21">
        <f t="shared" si="128"/>
        <v>0.3945539524486893</v>
      </c>
      <c r="J1668" s="21">
        <f t="shared" si="129"/>
        <v>0.20398293029871978</v>
      </c>
      <c r="M1668" s="21">
        <f t="shared" si="130"/>
        <v>0.40146311725259093</v>
      </c>
    </row>
    <row r="1669" spans="1:13" ht="12">
      <c r="A1669" s="24">
        <v>30536</v>
      </c>
      <c r="B1669" s="199"/>
      <c r="C1669" s="22">
        <v>19280</v>
      </c>
      <c r="D1669" s="22">
        <v>9780</v>
      </c>
      <c r="G1669" s="22">
        <v>19363</v>
      </c>
      <c r="H1669" s="22">
        <f t="shared" si="132"/>
        <v>48423</v>
      </c>
      <c r="I1669" s="21">
        <f t="shared" si="128"/>
        <v>0.3981579001714062</v>
      </c>
      <c r="J1669" s="21">
        <f t="shared" si="129"/>
        <v>0.20197013815748716</v>
      </c>
      <c r="M1669" s="21">
        <f t="shared" si="130"/>
        <v>0.3998719616711067</v>
      </c>
    </row>
    <row r="1670" spans="1:13" ht="12">
      <c r="A1670" s="24">
        <v>30491</v>
      </c>
      <c r="B1670" s="199"/>
      <c r="C1670" s="22">
        <v>19260</v>
      </c>
      <c r="D1670" s="22">
        <v>9788</v>
      </c>
      <c r="G1670" s="22">
        <v>19219</v>
      </c>
      <c r="H1670" s="22">
        <f t="shared" si="132"/>
        <v>48267</v>
      </c>
      <c r="I1670" s="21">
        <f t="shared" si="128"/>
        <v>0.3990303934365094</v>
      </c>
      <c r="J1670" s="21">
        <f t="shared" si="129"/>
        <v>0.2027886547744836</v>
      </c>
      <c r="M1670" s="21">
        <f t="shared" si="130"/>
        <v>0.398180951789007</v>
      </c>
    </row>
    <row r="1671" spans="1:13" ht="12">
      <c r="A1671" s="24">
        <v>30424</v>
      </c>
      <c r="B1671" s="199"/>
      <c r="C1671" s="22">
        <v>19284</v>
      </c>
      <c r="D1671" s="22">
        <v>9841</v>
      </c>
      <c r="G1671" s="22">
        <v>18946</v>
      </c>
      <c r="H1671" s="22">
        <f t="shared" si="132"/>
        <v>48071</v>
      </c>
      <c r="I1671" s="21">
        <f t="shared" si="128"/>
        <v>0.4011566224958915</v>
      </c>
      <c r="J1671" s="21">
        <f t="shared" si="129"/>
        <v>0.20471802126021926</v>
      </c>
      <c r="M1671" s="21">
        <f t="shared" si="130"/>
        <v>0.3941253562438892</v>
      </c>
    </row>
    <row r="1672" spans="1:13" ht="12">
      <c r="A1672" s="24">
        <v>30393</v>
      </c>
      <c r="B1672" s="199"/>
      <c r="C1672" s="22">
        <v>19283</v>
      </c>
      <c r="D1672" s="22">
        <v>9833</v>
      </c>
      <c r="G1672" s="22">
        <v>18923</v>
      </c>
      <c r="H1672" s="22">
        <f t="shared" si="132"/>
        <v>48039</v>
      </c>
      <c r="I1672" s="21">
        <f t="shared" si="128"/>
        <v>0.40140302670746686</v>
      </c>
      <c r="J1672" s="21">
        <f t="shared" si="129"/>
        <v>0.20468785778221862</v>
      </c>
      <c r="M1672" s="21">
        <f t="shared" si="130"/>
        <v>0.39390911551031454</v>
      </c>
    </row>
    <row r="1673" spans="1:13" ht="12">
      <c r="A1673" s="24">
        <v>30337</v>
      </c>
      <c r="B1673" s="199"/>
      <c r="C1673" s="22">
        <v>19285</v>
      </c>
      <c r="D1673" s="22">
        <v>9845</v>
      </c>
      <c r="G1673" s="22">
        <v>18865</v>
      </c>
      <c r="H1673" s="22">
        <f t="shared" si="132"/>
        <v>47995</v>
      </c>
      <c r="I1673" s="21">
        <f t="shared" si="128"/>
        <v>0.40181268882175225</v>
      </c>
      <c r="J1673" s="21">
        <f t="shared" si="129"/>
        <v>0.20512553390978228</v>
      </c>
      <c r="M1673" s="21">
        <f t="shared" si="130"/>
        <v>0.3930617772684655</v>
      </c>
    </row>
    <row r="1674" spans="1:13" ht="12">
      <c r="A1674" s="24">
        <v>30284</v>
      </c>
      <c r="B1674" s="199"/>
      <c r="C1674" s="22">
        <v>19471</v>
      </c>
      <c r="D1674" s="22">
        <v>9922</v>
      </c>
      <c r="G1674" s="22">
        <v>18992</v>
      </c>
      <c r="H1674" s="22">
        <f t="shared" si="132"/>
        <v>48385</v>
      </c>
      <c r="I1674" s="21">
        <f t="shared" si="128"/>
        <v>0.40241810478454065</v>
      </c>
      <c r="J1674" s="21">
        <f t="shared" si="129"/>
        <v>0.20506355275395266</v>
      </c>
      <c r="M1674" s="21">
        <f t="shared" si="130"/>
        <v>0.3925183424615067</v>
      </c>
    </row>
    <row r="1675" spans="1:13" ht="12">
      <c r="A1675" s="24">
        <v>30257</v>
      </c>
      <c r="B1675" s="199" t="s">
        <v>303</v>
      </c>
      <c r="C1675" s="22">
        <v>19466</v>
      </c>
      <c r="D1675" s="22">
        <v>9952</v>
      </c>
      <c r="G1675" s="22">
        <v>18927</v>
      </c>
      <c r="H1675" s="22">
        <f t="shared" si="132"/>
        <v>48345</v>
      </c>
      <c r="I1675" s="21">
        <f t="shared" si="128"/>
        <v>0.4026476367773296</v>
      </c>
      <c r="J1675" s="21">
        <f t="shared" si="129"/>
        <v>0.2058537594373772</v>
      </c>
      <c r="M1675" s="21">
        <f t="shared" si="130"/>
        <v>0.3914986037852932</v>
      </c>
    </row>
    <row r="1676" spans="1:13" ht="12">
      <c r="A1676" s="24">
        <v>30246</v>
      </c>
      <c r="B1676" s="199"/>
      <c r="C1676" s="22">
        <v>19307</v>
      </c>
      <c r="D1676" s="22">
        <v>9824</v>
      </c>
      <c r="G1676" s="22">
        <v>18468</v>
      </c>
      <c r="H1676" s="22">
        <f t="shared" si="132"/>
        <v>47599</v>
      </c>
      <c r="I1676" s="21">
        <f t="shared" si="128"/>
        <v>0.4056177650790983</v>
      </c>
      <c r="J1676" s="21">
        <f t="shared" si="129"/>
        <v>0.20639089056492785</v>
      </c>
      <c r="M1676" s="21">
        <f t="shared" si="130"/>
        <v>0.3879913443559739</v>
      </c>
    </row>
    <row r="1677" spans="1:13" ht="12">
      <c r="A1677" s="24">
        <v>30231</v>
      </c>
      <c r="B1677" s="199"/>
      <c r="C1677" s="22">
        <v>18707</v>
      </c>
      <c r="D1677" s="22">
        <v>9226</v>
      </c>
      <c r="G1677" s="22">
        <v>17349</v>
      </c>
      <c r="H1677" s="22">
        <f t="shared" si="132"/>
        <v>45282</v>
      </c>
      <c r="I1677" s="21">
        <f t="shared" si="128"/>
        <v>0.4131222119164348</v>
      </c>
      <c r="J1677" s="21">
        <f t="shared" si="129"/>
        <v>0.20374541760522946</v>
      </c>
      <c r="M1677" s="21">
        <f t="shared" si="130"/>
        <v>0.38313237047833576</v>
      </c>
    </row>
    <row r="1678" spans="1:13" ht="12">
      <c r="A1678" s="24">
        <v>30218</v>
      </c>
      <c r="B1678" s="199"/>
      <c r="C1678" s="22">
        <v>18109</v>
      </c>
      <c r="D1678" s="22">
        <v>8917</v>
      </c>
      <c r="G1678" s="22">
        <v>16241</v>
      </c>
      <c r="H1678" s="22">
        <f t="shared" si="132"/>
        <v>43267</v>
      </c>
      <c r="I1678" s="21">
        <f t="shared" si="128"/>
        <v>0.4185406892088659</v>
      </c>
      <c r="J1678" s="21">
        <f t="shared" si="129"/>
        <v>0.2060924029861095</v>
      </c>
      <c r="M1678" s="21">
        <f t="shared" si="130"/>
        <v>0.37536690780502463</v>
      </c>
    </row>
    <row r="1679" spans="1:13" ht="12">
      <c r="A1679" s="24">
        <v>30208</v>
      </c>
      <c r="B1679" s="199" t="s">
        <v>301</v>
      </c>
      <c r="C1679" s="22">
        <v>17555</v>
      </c>
      <c r="D1679" s="22">
        <v>8634</v>
      </c>
      <c r="G1679" s="22">
        <v>15506</v>
      </c>
      <c r="H1679" s="22">
        <f t="shared" si="132"/>
        <v>41695</v>
      </c>
      <c r="I1679" s="21">
        <f aca="true" t="shared" si="133" ref="I1679:I1699">C1679/H1679</f>
        <v>0.42103369708598154</v>
      </c>
      <c r="J1679" s="21">
        <f aca="true" t="shared" si="134" ref="J1679:J1699">D1679/H1679</f>
        <v>0.20707518887156734</v>
      </c>
      <c r="M1679" s="21">
        <f aca="true" t="shared" si="135" ref="M1679:M1699">G1679/H1679</f>
        <v>0.3718911140424511</v>
      </c>
    </row>
    <row r="1680" spans="1:13" ht="12">
      <c r="A1680" s="24">
        <v>30190</v>
      </c>
      <c r="B1680" s="199"/>
      <c r="C1680" s="22">
        <v>16771</v>
      </c>
      <c r="D1680" s="22">
        <v>8338</v>
      </c>
      <c r="G1680" s="22">
        <v>14392</v>
      </c>
      <c r="H1680" s="22">
        <f t="shared" si="132"/>
        <v>39501</v>
      </c>
      <c r="I1680" s="21">
        <f t="shared" si="133"/>
        <v>0.4245715298346877</v>
      </c>
      <c r="J1680" s="21">
        <f t="shared" si="134"/>
        <v>0.21108326371484265</v>
      </c>
      <c r="M1680" s="21">
        <f t="shared" si="135"/>
        <v>0.3643452064504696</v>
      </c>
    </row>
    <row r="1681" spans="1:13" ht="12">
      <c r="A1681" s="24">
        <v>30162</v>
      </c>
      <c r="B1681" s="199"/>
      <c r="C1681" s="22">
        <v>19260</v>
      </c>
      <c r="D1681" s="22">
        <v>9798</v>
      </c>
      <c r="G1681" s="22">
        <v>19290</v>
      </c>
      <c r="H1681" s="22">
        <f t="shared" si="132"/>
        <v>48348</v>
      </c>
      <c r="I1681" s="21">
        <f t="shared" si="133"/>
        <v>0.3983618763961281</v>
      </c>
      <c r="J1681" s="21">
        <f t="shared" si="134"/>
        <v>0.20265574584264084</v>
      </c>
      <c r="M1681" s="21">
        <f t="shared" si="135"/>
        <v>0.3989823777612311</v>
      </c>
    </row>
    <row r="1682" spans="1:13" ht="12">
      <c r="A1682" s="24">
        <v>30117</v>
      </c>
      <c r="B1682" s="199" t="s">
        <v>266</v>
      </c>
      <c r="C1682" s="22">
        <f>(17931+617+152)-26</f>
        <v>18674</v>
      </c>
      <c r="D1682" s="22">
        <f>(9804+53+26)-152</f>
        <v>9731</v>
      </c>
      <c r="G1682" s="22">
        <f>20480-(617+53)</f>
        <v>19810</v>
      </c>
      <c r="H1682" s="22">
        <f t="shared" si="132"/>
        <v>48215</v>
      </c>
      <c r="I1682" s="21">
        <f t="shared" si="133"/>
        <v>0.3873068547132635</v>
      </c>
      <c r="J1682" s="21">
        <f t="shared" si="134"/>
        <v>0.20182515814580523</v>
      </c>
      <c r="M1682" s="21">
        <f t="shared" si="135"/>
        <v>0.41086798714093126</v>
      </c>
    </row>
    <row r="1683" spans="1:13" ht="12">
      <c r="A1683" s="24">
        <v>30110</v>
      </c>
      <c r="B1683" s="199" t="s">
        <v>28</v>
      </c>
      <c r="C1683" s="22">
        <v>17931</v>
      </c>
      <c r="D1683" s="22">
        <v>9804</v>
      </c>
      <c r="G1683" s="22">
        <v>20480</v>
      </c>
      <c r="H1683" s="22">
        <f t="shared" si="132"/>
        <v>48215</v>
      </c>
      <c r="I1683" s="21">
        <f t="shared" si="133"/>
        <v>0.3718967126412942</v>
      </c>
      <c r="J1683" s="21">
        <f t="shared" si="134"/>
        <v>0.2033392097894846</v>
      </c>
      <c r="M1683" s="21">
        <f t="shared" si="135"/>
        <v>0.4247640775692212</v>
      </c>
    </row>
    <row r="1684" spans="1:13" ht="12">
      <c r="A1684" s="24">
        <v>29678</v>
      </c>
      <c r="B1684" s="199" t="s">
        <v>313</v>
      </c>
      <c r="C1684" s="22">
        <v>18037</v>
      </c>
      <c r="D1684" s="22">
        <v>9892</v>
      </c>
      <c r="G1684" s="22">
        <v>20597</v>
      </c>
      <c r="H1684" s="22">
        <f t="shared" si="132"/>
        <v>48526</v>
      </c>
      <c r="I1684" s="21">
        <f t="shared" si="133"/>
        <v>0.3716976466224292</v>
      </c>
      <c r="J1684" s="21">
        <f t="shared" si="134"/>
        <v>0.20384948275151465</v>
      </c>
      <c r="M1684" s="21">
        <f t="shared" si="135"/>
        <v>0.42445287062605613</v>
      </c>
    </row>
    <row r="1685" spans="1:13" ht="12">
      <c r="A1685" s="24">
        <v>29556</v>
      </c>
      <c r="B1685" s="199"/>
      <c r="C1685" s="22">
        <v>22495</v>
      </c>
      <c r="D1685" s="22">
        <v>11895</v>
      </c>
      <c r="G1685" s="22">
        <v>27616</v>
      </c>
      <c r="H1685" s="22">
        <f t="shared" si="132"/>
        <v>62006</v>
      </c>
      <c r="I1685" s="21">
        <f t="shared" si="133"/>
        <v>0.3627874721801116</v>
      </c>
      <c r="J1685" s="21">
        <f t="shared" si="134"/>
        <v>0.19183627390897656</v>
      </c>
      <c r="M1685" s="21">
        <f t="shared" si="135"/>
        <v>0.44537625391091185</v>
      </c>
    </row>
    <row r="1686" spans="1:13" ht="12">
      <c r="A1686" s="24">
        <v>29551</v>
      </c>
      <c r="B1686" s="199"/>
      <c r="C1686" s="22">
        <v>22415</v>
      </c>
      <c r="D1686" s="22">
        <v>11862</v>
      </c>
      <c r="G1686" s="22">
        <v>27441</v>
      </c>
      <c r="H1686" s="22">
        <v>61178</v>
      </c>
      <c r="I1686" s="21">
        <f t="shared" si="133"/>
        <v>0.36638987871457057</v>
      </c>
      <c r="J1686" s="21">
        <f t="shared" si="134"/>
        <v>0.19389322959233712</v>
      </c>
      <c r="M1686" s="21">
        <f t="shared" si="135"/>
        <v>0.44854359410245515</v>
      </c>
    </row>
    <row r="1687" spans="1:13" ht="12">
      <c r="A1687" s="24">
        <v>29529</v>
      </c>
      <c r="B1687" s="199" t="s">
        <v>29</v>
      </c>
      <c r="C1687" s="22">
        <v>22529</v>
      </c>
      <c r="D1687" s="22">
        <v>11930</v>
      </c>
      <c r="G1687" s="22">
        <v>27651</v>
      </c>
      <c r="H1687" s="22">
        <f aca="true" t="shared" si="136" ref="H1687:H1696">SUM(C1687:G1687)</f>
        <v>62110</v>
      </c>
      <c r="I1687" s="21">
        <f t="shared" si="133"/>
        <v>0.36272741909515377</v>
      </c>
      <c r="J1687" s="21">
        <f t="shared" si="134"/>
        <v>0.19207857027853809</v>
      </c>
      <c r="M1687" s="21">
        <f t="shared" si="135"/>
        <v>0.44519401062630815</v>
      </c>
    </row>
    <row r="1688" spans="1:13" ht="12">
      <c r="A1688" s="24">
        <v>29514</v>
      </c>
      <c r="B1688" s="199"/>
      <c r="C1688" s="22">
        <v>22123</v>
      </c>
      <c r="D1688" s="22">
        <v>11639</v>
      </c>
      <c r="G1688" s="22">
        <v>25765</v>
      </c>
      <c r="H1688" s="22">
        <f t="shared" si="136"/>
        <v>59527</v>
      </c>
      <c r="I1688" s="21">
        <f t="shared" si="133"/>
        <v>0.3716464797486855</v>
      </c>
      <c r="J1688" s="21">
        <f t="shared" si="134"/>
        <v>0.1955247198750147</v>
      </c>
      <c r="M1688" s="21">
        <f t="shared" si="135"/>
        <v>0.43282880037629984</v>
      </c>
    </row>
    <row r="1689" spans="1:13" ht="12">
      <c r="A1689" s="24">
        <v>29509</v>
      </c>
      <c r="B1689" s="199"/>
      <c r="C1689" s="22">
        <v>21536</v>
      </c>
      <c r="D1689" s="22">
        <v>11249</v>
      </c>
      <c r="G1689" s="22">
        <v>24536</v>
      </c>
      <c r="H1689" s="22">
        <f t="shared" si="136"/>
        <v>57321</v>
      </c>
      <c r="I1689" s="21">
        <f t="shared" si="133"/>
        <v>0.3757087280403343</v>
      </c>
      <c r="J1689" s="21">
        <f t="shared" si="134"/>
        <v>0.19624570401772473</v>
      </c>
      <c r="M1689" s="21">
        <f t="shared" si="135"/>
        <v>0.428045567941941</v>
      </c>
    </row>
    <row r="1690" spans="1:13" ht="12">
      <c r="A1690" s="24">
        <v>29473</v>
      </c>
      <c r="B1690" s="199" t="s">
        <v>301</v>
      </c>
      <c r="C1690" s="22">
        <v>20283</v>
      </c>
      <c r="D1690" s="22">
        <v>10499</v>
      </c>
      <c r="G1690" s="22">
        <v>21175</v>
      </c>
      <c r="H1690" s="22">
        <f t="shared" si="136"/>
        <v>51957</v>
      </c>
      <c r="I1690" s="21">
        <f t="shared" si="133"/>
        <v>0.39038050695767657</v>
      </c>
      <c r="J1690" s="21">
        <f t="shared" si="134"/>
        <v>0.20207094328002</v>
      </c>
      <c r="M1690" s="21">
        <f t="shared" si="135"/>
        <v>0.4075485497623034</v>
      </c>
    </row>
    <row r="1691" spans="1:13" ht="12">
      <c r="A1691" s="24">
        <v>29382</v>
      </c>
      <c r="B1691" s="199" t="s">
        <v>266</v>
      </c>
      <c r="C1691" s="22">
        <f>(19424+933+105)-314</f>
        <v>20148</v>
      </c>
      <c r="D1691" s="22">
        <f>(9503+645+314)-105</f>
        <v>10357</v>
      </c>
      <c r="G1691" s="22">
        <f>21410-(933+645)</f>
        <v>19832</v>
      </c>
      <c r="H1691" s="22">
        <f t="shared" si="136"/>
        <v>50337</v>
      </c>
      <c r="I1691" s="21">
        <f t="shared" si="133"/>
        <v>0.4002622325525955</v>
      </c>
      <c r="J1691" s="21">
        <f t="shared" si="134"/>
        <v>0.20575322327512566</v>
      </c>
      <c r="M1691" s="21">
        <f t="shared" si="135"/>
        <v>0.39398454417227885</v>
      </c>
    </row>
    <row r="1692" spans="1:13" ht="12">
      <c r="A1692" s="24">
        <v>29375</v>
      </c>
      <c r="B1692" s="199" t="s">
        <v>28</v>
      </c>
      <c r="C1692" s="22">
        <v>19424</v>
      </c>
      <c r="D1692" s="22">
        <v>9503</v>
      </c>
      <c r="G1692" s="22">
        <v>21410</v>
      </c>
      <c r="H1692" s="22">
        <f t="shared" si="136"/>
        <v>50337</v>
      </c>
      <c r="I1692" s="21">
        <f t="shared" si="133"/>
        <v>0.38587917436478136</v>
      </c>
      <c r="J1692" s="21">
        <f t="shared" si="134"/>
        <v>0.18878757176629518</v>
      </c>
      <c r="M1692" s="21">
        <f t="shared" si="135"/>
        <v>0.42533325386892346</v>
      </c>
    </row>
    <row r="1693" spans="1:13" ht="12">
      <c r="A1693" s="24">
        <v>29160</v>
      </c>
      <c r="B1693" s="199" t="s">
        <v>306</v>
      </c>
      <c r="C1693" s="22">
        <v>19507</v>
      </c>
      <c r="D1693" s="22">
        <v>9104</v>
      </c>
      <c r="G1693" s="22">
        <v>21215</v>
      </c>
      <c r="H1693" s="22">
        <f t="shared" si="136"/>
        <v>49826</v>
      </c>
      <c r="I1693" s="21">
        <f t="shared" si="133"/>
        <v>0.3915024284510095</v>
      </c>
      <c r="J1693" s="21">
        <f t="shared" si="134"/>
        <v>0.18271585116204392</v>
      </c>
      <c r="M1693" s="21">
        <f t="shared" si="135"/>
        <v>0.42578172038694656</v>
      </c>
    </row>
    <row r="1694" spans="1:13" ht="12">
      <c r="A1694" s="24">
        <v>28796</v>
      </c>
      <c r="B1694" s="199" t="s">
        <v>303</v>
      </c>
      <c r="C1694" s="22">
        <v>20907</v>
      </c>
      <c r="D1694" s="22">
        <v>9223</v>
      </c>
      <c r="G1694" s="22">
        <v>21643</v>
      </c>
      <c r="H1694" s="22">
        <f t="shared" si="136"/>
        <v>51773</v>
      </c>
      <c r="I1694" s="21">
        <f t="shared" si="133"/>
        <v>0.4038205242114616</v>
      </c>
      <c r="J1694" s="21">
        <f t="shared" si="134"/>
        <v>0.17814304753442914</v>
      </c>
      <c r="M1694" s="21">
        <f t="shared" si="135"/>
        <v>0.4180364282541093</v>
      </c>
    </row>
    <row r="1695" spans="1:13" ht="12">
      <c r="A1695" s="24">
        <v>28745</v>
      </c>
      <c r="B1695" s="199" t="s">
        <v>301</v>
      </c>
      <c r="C1695" s="22">
        <v>19814</v>
      </c>
      <c r="D1695" s="22">
        <v>8600</v>
      </c>
      <c r="G1695" s="22">
        <v>19738</v>
      </c>
      <c r="H1695" s="22">
        <f t="shared" si="136"/>
        <v>48152</v>
      </c>
      <c r="I1695" s="21">
        <f t="shared" si="133"/>
        <v>0.4114886193719887</v>
      </c>
      <c r="J1695" s="21">
        <f t="shared" si="134"/>
        <v>0.1786010965276624</v>
      </c>
      <c r="M1695" s="21">
        <f t="shared" si="135"/>
        <v>0.4099102841003489</v>
      </c>
    </row>
    <row r="1696" spans="1:13" ht="12">
      <c r="A1696" s="24">
        <v>28642</v>
      </c>
      <c r="B1696" s="199" t="s">
        <v>28</v>
      </c>
      <c r="C1696" s="22">
        <v>19612</v>
      </c>
      <c r="D1696" s="22">
        <v>8439</v>
      </c>
      <c r="G1696" s="22">
        <v>20124</v>
      </c>
      <c r="H1696" s="22">
        <f t="shared" si="136"/>
        <v>48175</v>
      </c>
      <c r="I1696" s="21">
        <f t="shared" si="133"/>
        <v>0.40709911779968866</v>
      </c>
      <c r="J1696" s="21">
        <f t="shared" si="134"/>
        <v>0.17517384535547484</v>
      </c>
      <c r="M1696" s="21">
        <f t="shared" si="135"/>
        <v>0.41772703684483653</v>
      </c>
    </row>
    <row r="1697" spans="1:13" ht="12">
      <c r="A1697" s="24">
        <v>28437</v>
      </c>
      <c r="B1697" s="199" t="s">
        <v>306</v>
      </c>
      <c r="C1697" s="22">
        <v>20133</v>
      </c>
      <c r="D1697" s="22">
        <v>8597</v>
      </c>
      <c r="G1697" s="22">
        <f>H1697-(C1697+D1697)</f>
        <v>20716</v>
      </c>
      <c r="H1697" s="22">
        <v>49446</v>
      </c>
      <c r="I1697" s="21">
        <f t="shared" si="133"/>
        <v>0.40717145977429925</v>
      </c>
      <c r="J1697" s="21">
        <f t="shared" si="134"/>
        <v>0.1738664401569389</v>
      </c>
      <c r="M1697" s="21">
        <f t="shared" si="135"/>
        <v>0.4189621000687619</v>
      </c>
    </row>
    <row r="1698" spans="1:13" ht="12">
      <c r="A1698" s="24">
        <v>28381</v>
      </c>
      <c r="B1698" s="199" t="s">
        <v>301</v>
      </c>
      <c r="C1698" s="22">
        <v>19633</v>
      </c>
      <c r="D1698" s="22">
        <v>8369</v>
      </c>
      <c r="G1698" s="22">
        <v>19500</v>
      </c>
      <c r="H1698" s="22">
        <v>47502</v>
      </c>
      <c r="I1698" s="21">
        <f t="shared" si="133"/>
        <v>0.4133089133089133</v>
      </c>
      <c r="J1698" s="21">
        <f t="shared" si="134"/>
        <v>0.17618205549240032</v>
      </c>
      <c r="M1698" s="21">
        <f t="shared" si="135"/>
        <v>0.41050903119868637</v>
      </c>
    </row>
    <row r="1699" spans="1:13" ht="12">
      <c r="A1699" s="24">
        <v>28069</v>
      </c>
      <c r="B1699" s="199" t="s">
        <v>29</v>
      </c>
      <c r="C1699" s="22">
        <v>22768</v>
      </c>
      <c r="D1699" s="22">
        <v>9954</v>
      </c>
      <c r="G1699" s="22">
        <v>23584</v>
      </c>
      <c r="H1699" s="22">
        <f>SUM(C1699:G1699)</f>
        <v>56306</v>
      </c>
      <c r="I1699" s="21">
        <f t="shared" si="133"/>
        <v>0.40436187972862575</v>
      </c>
      <c r="J1699" s="21">
        <f t="shared" si="134"/>
        <v>0.17678400170496927</v>
      </c>
      <c r="M1699" s="21">
        <f t="shared" si="135"/>
        <v>0.418854118566405</v>
      </c>
    </row>
    <row r="1700" spans="1:2" ht="12">
      <c r="A1700" s="24"/>
      <c r="B1700" s="199"/>
    </row>
    <row r="1701" spans="1:2" ht="12">
      <c r="A1701" s="24"/>
      <c r="B1701" s="199"/>
    </row>
    <row r="1702" spans="1:2" ht="12">
      <c r="A1702" s="24"/>
      <c r="B1702" s="199"/>
    </row>
    <row r="1703" spans="1:2" ht="12">
      <c r="A1703" s="24"/>
      <c r="B1703" s="199"/>
    </row>
    <row r="1705" spans="1:2" ht="12">
      <c r="A1705" s="24"/>
      <c r="B1705" s="199"/>
    </row>
    <row r="1708" spans="3:14" ht="12">
      <c r="C1708" s="25"/>
      <c r="D1708" s="25"/>
      <c r="E1708" s="25"/>
      <c r="F1708" s="25"/>
      <c r="G1708" s="25"/>
      <c r="H1708" s="25"/>
      <c r="N1708" s="25"/>
    </row>
    <row r="1709" spans="1:14" ht="12">
      <c r="A1709" s="31"/>
      <c r="B1709" s="203"/>
      <c r="C1709" s="25"/>
      <c r="D1709" s="25"/>
      <c r="E1709" s="25"/>
      <c r="F1709" s="25"/>
      <c r="G1709" s="25"/>
      <c r="H1709" s="25"/>
      <c r="N1709" s="25"/>
    </row>
    <row r="1710" spans="1:2" ht="12">
      <c r="A1710" s="22"/>
      <c r="B1710" s="152"/>
    </row>
    <row r="1711" spans="1:2" ht="12">
      <c r="A1711" s="22"/>
      <c r="B1711" s="152"/>
    </row>
    <row r="1714" spans="10:15" ht="12">
      <c r="J1714" s="27"/>
      <c r="K1714" s="27"/>
      <c r="L1714" s="27"/>
      <c r="M1714" s="27"/>
      <c r="O1714" s="27"/>
    </row>
    <row r="1715" spans="1:15" ht="12">
      <c r="A1715" s="31"/>
      <c r="B1715" s="203"/>
      <c r="C1715" s="31"/>
      <c r="D1715" s="31"/>
      <c r="E1715" s="31"/>
      <c r="F1715" s="31"/>
      <c r="J1715" s="27"/>
      <c r="K1715" s="27"/>
      <c r="L1715" s="27"/>
      <c r="M1715" s="27"/>
      <c r="N1715" s="31"/>
      <c r="O1715" s="27"/>
    </row>
    <row r="1716" spans="1:15" ht="12">
      <c r="A1716" s="25"/>
      <c r="B1716" s="204"/>
      <c r="C1716" s="25"/>
      <c r="D1716" s="25"/>
      <c r="J1716" s="27"/>
      <c r="K1716" s="27"/>
      <c r="L1716" s="27"/>
      <c r="M1716" s="27"/>
      <c r="O1716" s="27"/>
    </row>
    <row r="1717" spans="1:15" ht="12">
      <c r="A1717" s="25"/>
      <c r="B1717" s="204"/>
      <c r="C1717" s="25"/>
      <c r="D1717" s="25"/>
      <c r="J1717" s="27"/>
      <c r="K1717" s="27"/>
      <c r="L1717" s="27"/>
      <c r="M1717" s="27"/>
      <c r="O1717" s="27"/>
    </row>
    <row r="1727" spans="9:15" ht="12">
      <c r="I1727" s="29"/>
      <c r="J1727" s="27"/>
      <c r="K1727" s="27"/>
      <c r="L1727" s="27"/>
      <c r="M1727" s="27"/>
      <c r="O1727" s="27"/>
    </row>
    <row r="1728" spans="9:15" ht="12">
      <c r="I1728" s="29"/>
      <c r="J1728" s="27"/>
      <c r="K1728" s="27"/>
      <c r="L1728" s="27"/>
      <c r="M1728" s="27"/>
      <c r="O1728" s="27"/>
    </row>
    <row r="1729" spans="9:15" ht="12">
      <c r="I1729" s="29"/>
      <c r="J1729" s="27"/>
      <c r="K1729" s="27"/>
      <c r="L1729" s="27"/>
      <c r="M1729" s="27"/>
      <c r="O1729" s="27"/>
    </row>
  </sheetData>
  <sheetProtection/>
  <printOptions/>
  <pageMargins left="0.25" right="0.25" top="0.25" bottom="0.25" header="0.5" footer="0.5"/>
  <pageSetup horizontalDpi="300" verticalDpi="300" orientation="landscape" paperSize="5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I177"/>
  <sheetViews>
    <sheetView zoomScalePageLayoutView="0" workbookViewId="0" topLeftCell="A1">
      <pane xSplit="2" ySplit="1" topLeftCell="C86" activePane="bottomRight" state="frozen"/>
      <selection pane="topLeft" activeCell="A1" sqref="A1"/>
      <selection pane="topRight" activeCell="C1" sqref="C1"/>
      <selection pane="bottomLeft" activeCell="A3" sqref="A3"/>
      <selection pane="bottomRight" activeCell="B103" sqref="B103:I177"/>
    </sheetView>
  </sheetViews>
  <sheetFormatPr defaultColWidth="9.140625" defaultRowHeight="12.75"/>
  <cols>
    <col min="1" max="1" width="6.00390625" style="82" customWidth="1"/>
    <col min="2" max="2" width="14.8515625" style="82" customWidth="1"/>
    <col min="3" max="3" width="9.8515625" style="82" customWidth="1"/>
    <col min="4" max="4" width="9.7109375" style="98" customWidth="1"/>
    <col min="5" max="5" width="6.57421875" style="82" bestFit="1" customWidth="1"/>
    <col min="6" max="6" width="9.8515625" style="98" customWidth="1"/>
    <col min="7" max="7" width="8.421875" style="82" customWidth="1"/>
    <col min="8" max="8" width="6.28125" style="82" customWidth="1"/>
    <col min="9" max="9" width="6.8515625" style="98" customWidth="1"/>
    <col min="10" max="10" width="6.8515625" style="82" customWidth="1"/>
    <col min="11" max="11" width="5.57421875" style="98" customWidth="1"/>
    <col min="12" max="12" width="6.00390625" style="82" customWidth="1"/>
    <col min="13" max="13" width="6.57421875" style="98" customWidth="1"/>
    <col min="14" max="14" width="9.140625" style="82" customWidth="1"/>
    <col min="15" max="15" width="26.421875" style="82" customWidth="1"/>
    <col min="16" max="17" width="7.421875" style="17" customWidth="1"/>
    <col min="18" max="18" width="9.8515625" style="6" bestFit="1" customWidth="1"/>
    <col min="19" max="19" width="9.8515625" style="6" customWidth="1"/>
    <col min="20" max="20" width="10.57421875" style="60" customWidth="1"/>
    <col min="21" max="21" width="8.57421875" style="6" bestFit="1" customWidth="1"/>
    <col min="22" max="22" width="9.140625" style="82" customWidth="1"/>
    <col min="23" max="23" width="8.8515625" style="82" bestFit="1" customWidth="1"/>
    <col min="24" max="24" width="11.00390625" style="83" bestFit="1" customWidth="1"/>
    <col min="25" max="25" width="11.8515625" style="83" hidden="1" customWidth="1"/>
    <col min="26" max="26" width="12.57421875" style="82" hidden="1" customWidth="1"/>
    <col min="27" max="27" width="10.8515625" style="82" hidden="1" customWidth="1"/>
    <col min="28" max="28" width="16.7109375" style="82" bestFit="1" customWidth="1"/>
    <col min="29" max="29" width="8.140625" style="83" customWidth="1"/>
    <col min="30" max="30" width="11.57421875" style="10" hidden="1" customWidth="1"/>
    <col min="31" max="31" width="8.421875" style="4" customWidth="1"/>
    <col min="32" max="32" width="7.57421875" style="82" bestFit="1" customWidth="1"/>
    <col min="33" max="33" width="4.57421875" style="82" bestFit="1" customWidth="1"/>
    <col min="34" max="34" width="2.8515625" style="82" customWidth="1"/>
    <col min="35" max="35" width="22.00390625" style="82" customWidth="1"/>
    <col min="36" max="16384" width="9.140625" style="82" customWidth="1"/>
  </cols>
  <sheetData>
    <row r="1" spans="1:35" ht="12" customHeight="1">
      <c r="A1" s="206" t="s">
        <v>0</v>
      </c>
      <c r="B1" s="207"/>
      <c r="C1" s="208" t="s">
        <v>1</v>
      </c>
      <c r="D1" s="209" t="s">
        <v>2</v>
      </c>
      <c r="E1" s="210" t="s">
        <v>66</v>
      </c>
      <c r="F1" s="211" t="s">
        <v>129</v>
      </c>
      <c r="G1" s="212" t="s">
        <v>3</v>
      </c>
      <c r="H1" s="213" t="s">
        <v>4</v>
      </c>
      <c r="I1" s="208" t="s">
        <v>5</v>
      </c>
      <c r="J1" s="209" t="s">
        <v>6</v>
      </c>
      <c r="K1" s="210" t="s">
        <v>67</v>
      </c>
      <c r="L1" s="211" t="s">
        <v>128</v>
      </c>
      <c r="M1" s="212" t="s">
        <v>68</v>
      </c>
      <c r="O1" s="84"/>
      <c r="V1" s="85"/>
      <c r="W1" s="6"/>
      <c r="AF1" s="15"/>
      <c r="AH1" s="84"/>
      <c r="AI1" s="84"/>
    </row>
    <row r="2" spans="1:33" ht="12" customHeight="1">
      <c r="A2" s="214" t="s">
        <v>86</v>
      </c>
      <c r="B2" s="215"/>
      <c r="C2" s="216">
        <f>E104</f>
        <v>479</v>
      </c>
      <c r="D2" s="217">
        <f>I104</f>
        <v>442</v>
      </c>
      <c r="E2" s="216">
        <f aca="true" t="shared" si="0" ref="E2:G3">F104</f>
        <v>0</v>
      </c>
      <c r="F2" s="217">
        <f t="shared" si="0"/>
        <v>8</v>
      </c>
      <c r="G2" s="216">
        <f t="shared" si="0"/>
        <v>432</v>
      </c>
      <c r="H2" s="217">
        <f>D104</f>
        <v>1361</v>
      </c>
      <c r="I2" s="218">
        <f aca="true" t="shared" si="1" ref="I2:I63">C2/H2</f>
        <v>0.35194709772226307</v>
      </c>
      <c r="J2" s="219">
        <f aca="true" t="shared" si="2" ref="J2:J63">D2/H2</f>
        <v>0.3247612049963262</v>
      </c>
      <c r="K2" s="220" t="str">
        <f aca="true" t="shared" si="3" ref="K2:K63">IF(E2=0,"-",E2/H2)</f>
        <v>-</v>
      </c>
      <c r="L2" s="221">
        <f>IF(F2=0,"-",F2/H2)</f>
        <v>0.005878030859662013</v>
      </c>
      <c r="M2" s="218">
        <f aca="true" t="shared" si="4" ref="M2:M63">G2/H2</f>
        <v>0.31741366642174873</v>
      </c>
      <c r="R2" s="16"/>
      <c r="S2" s="16"/>
      <c r="T2" s="87"/>
      <c r="U2" s="16"/>
      <c r="V2" s="88"/>
      <c r="W2" s="86"/>
      <c r="X2" s="89"/>
      <c r="Y2" s="89"/>
      <c r="Z2" s="90"/>
      <c r="AA2" s="91"/>
      <c r="AB2" s="92"/>
      <c r="AC2" s="92"/>
      <c r="AF2" s="83"/>
      <c r="AG2" s="4"/>
    </row>
    <row r="3" spans="1:33" ht="12" customHeight="1">
      <c r="A3" s="222" t="s">
        <v>87</v>
      </c>
      <c r="B3" s="223"/>
      <c r="C3" s="216">
        <f>E105</f>
        <v>180</v>
      </c>
      <c r="D3" s="217">
        <f>I105</f>
        <v>103</v>
      </c>
      <c r="E3" s="216">
        <f t="shared" si="0"/>
        <v>0</v>
      </c>
      <c r="F3" s="217">
        <f t="shared" si="0"/>
        <v>4</v>
      </c>
      <c r="G3" s="216">
        <f t="shared" si="0"/>
        <v>119</v>
      </c>
      <c r="H3" s="217">
        <f>D105</f>
        <v>406</v>
      </c>
      <c r="I3" s="218">
        <f t="shared" si="1"/>
        <v>0.4433497536945813</v>
      </c>
      <c r="J3" s="219">
        <f t="shared" si="2"/>
        <v>0.2536945812807882</v>
      </c>
      <c r="K3" s="220" t="str">
        <f t="shared" si="3"/>
        <v>-</v>
      </c>
      <c r="L3" s="221">
        <f aca="true" t="shared" si="5" ref="L3:L69">IF(F3=0,"-",F3/H3)</f>
        <v>0.009852216748768473</v>
      </c>
      <c r="M3" s="218">
        <f t="shared" si="4"/>
        <v>0.29310344827586204</v>
      </c>
      <c r="R3" s="16"/>
      <c r="S3" s="16"/>
      <c r="T3" s="87"/>
      <c r="U3" s="16"/>
      <c r="V3" s="85"/>
      <c r="W3" s="86"/>
      <c r="X3" s="89"/>
      <c r="Y3" s="89"/>
      <c r="Z3" s="93"/>
      <c r="AA3" s="91"/>
      <c r="AB3" s="92"/>
      <c r="AC3" s="92"/>
      <c r="AF3" s="83"/>
      <c r="AG3" s="4"/>
    </row>
    <row r="4" spans="1:33" ht="12" customHeight="1">
      <c r="A4" s="222" t="s">
        <v>164</v>
      </c>
      <c r="B4" s="223"/>
      <c r="C4" s="216">
        <f aca="true" t="shared" si="6" ref="C4:H4">C5+C6</f>
        <v>717</v>
      </c>
      <c r="D4" s="217">
        <f t="shared" si="6"/>
        <v>464</v>
      </c>
      <c r="E4" s="216">
        <f t="shared" si="6"/>
        <v>3</v>
      </c>
      <c r="F4" s="217">
        <f t="shared" si="6"/>
        <v>21</v>
      </c>
      <c r="G4" s="216">
        <f t="shared" si="6"/>
        <v>636</v>
      </c>
      <c r="H4" s="217">
        <f t="shared" si="6"/>
        <v>1841</v>
      </c>
      <c r="I4" s="218">
        <f t="shared" si="1"/>
        <v>0.38946224877783814</v>
      </c>
      <c r="J4" s="219">
        <f t="shared" si="2"/>
        <v>0.25203693644758285</v>
      </c>
      <c r="K4" s="220">
        <f t="shared" si="3"/>
        <v>0.0016295491580662683</v>
      </c>
      <c r="L4" s="221">
        <f t="shared" si="5"/>
        <v>0.011406844106463879</v>
      </c>
      <c r="M4" s="218">
        <f t="shared" si="4"/>
        <v>0.3454644215100489</v>
      </c>
      <c r="R4" s="16"/>
      <c r="S4" s="16"/>
      <c r="T4" s="87"/>
      <c r="U4" s="16"/>
      <c r="V4" s="85"/>
      <c r="W4" s="86"/>
      <c r="X4" s="89"/>
      <c r="Y4" s="89"/>
      <c r="Z4" s="93"/>
      <c r="AA4" s="91"/>
      <c r="AB4" s="92"/>
      <c r="AC4" s="92"/>
      <c r="AF4" s="83"/>
      <c r="AG4" s="4"/>
    </row>
    <row r="5" spans="1:33" ht="12" customHeight="1">
      <c r="A5" s="222"/>
      <c r="B5" s="223" t="s">
        <v>165</v>
      </c>
      <c r="C5" s="216">
        <f aca="true" t="shared" si="7" ref="C5:C13">E106</f>
        <v>62</v>
      </c>
      <c r="D5" s="217">
        <f aca="true" t="shared" si="8" ref="D5:D13">I106</f>
        <v>63</v>
      </c>
      <c r="E5" s="216">
        <f aca="true" t="shared" si="9" ref="E5:G13">F106</f>
        <v>0</v>
      </c>
      <c r="F5" s="217">
        <f t="shared" si="9"/>
        <v>4</v>
      </c>
      <c r="G5" s="216">
        <f t="shared" si="9"/>
        <v>66</v>
      </c>
      <c r="H5" s="217">
        <f aca="true" t="shared" si="10" ref="H5:H13">D106</f>
        <v>195</v>
      </c>
      <c r="I5" s="218">
        <f t="shared" si="1"/>
        <v>0.31794871794871793</v>
      </c>
      <c r="J5" s="219">
        <f t="shared" si="2"/>
        <v>0.3230769230769231</v>
      </c>
      <c r="K5" s="220" t="str">
        <f t="shared" si="3"/>
        <v>-</v>
      </c>
      <c r="L5" s="221">
        <f t="shared" si="5"/>
        <v>0.020512820512820513</v>
      </c>
      <c r="M5" s="218">
        <f t="shared" si="4"/>
        <v>0.3384615384615385</v>
      </c>
      <c r="R5" s="16"/>
      <c r="S5" s="16"/>
      <c r="T5" s="87"/>
      <c r="U5" s="16"/>
      <c r="V5" s="85"/>
      <c r="W5" s="86"/>
      <c r="X5" s="89"/>
      <c r="Y5" s="89"/>
      <c r="Z5" s="93"/>
      <c r="AA5" s="91"/>
      <c r="AB5" s="92"/>
      <c r="AC5" s="92"/>
      <c r="AE5" s="47"/>
      <c r="AF5" s="83"/>
      <c r="AG5" s="4"/>
    </row>
    <row r="6" spans="1:33" ht="12" customHeight="1">
      <c r="A6" s="222"/>
      <c r="B6" s="223" t="s">
        <v>194</v>
      </c>
      <c r="C6" s="216">
        <f t="shared" si="7"/>
        <v>655</v>
      </c>
      <c r="D6" s="217">
        <f t="shared" si="8"/>
        <v>401</v>
      </c>
      <c r="E6" s="216">
        <f t="shared" si="9"/>
        <v>3</v>
      </c>
      <c r="F6" s="217">
        <f t="shared" si="9"/>
        <v>17</v>
      </c>
      <c r="G6" s="216">
        <f t="shared" si="9"/>
        <v>570</v>
      </c>
      <c r="H6" s="217">
        <f t="shared" si="10"/>
        <v>1646</v>
      </c>
      <c r="I6" s="218">
        <f t="shared" si="1"/>
        <v>0.3979343863912515</v>
      </c>
      <c r="J6" s="219">
        <f t="shared" si="2"/>
        <v>0.24362089914945323</v>
      </c>
      <c r="K6" s="220">
        <f t="shared" si="3"/>
        <v>0.0018226002430133657</v>
      </c>
      <c r="L6" s="221">
        <f t="shared" si="5"/>
        <v>0.010328068043742407</v>
      </c>
      <c r="M6" s="218">
        <f t="shared" si="4"/>
        <v>0.3462940461725395</v>
      </c>
      <c r="R6" s="16"/>
      <c r="S6" s="16"/>
      <c r="T6" s="87"/>
      <c r="U6" s="16"/>
      <c r="V6" s="88"/>
      <c r="W6" s="86"/>
      <c r="X6" s="89"/>
      <c r="Y6" s="89"/>
      <c r="Z6" s="90"/>
      <c r="AA6" s="91"/>
      <c r="AB6" s="92"/>
      <c r="AC6" s="92"/>
      <c r="AE6" s="47"/>
      <c r="AF6" s="83"/>
      <c r="AG6" s="4"/>
    </row>
    <row r="7" spans="1:33" ht="12" customHeight="1">
      <c r="A7" s="222" t="s">
        <v>133</v>
      </c>
      <c r="B7" s="223"/>
      <c r="C7" s="216">
        <f t="shared" si="7"/>
        <v>835</v>
      </c>
      <c r="D7" s="217">
        <f t="shared" si="8"/>
        <v>244</v>
      </c>
      <c r="E7" s="216">
        <f t="shared" si="9"/>
        <v>4</v>
      </c>
      <c r="F7" s="217">
        <f t="shared" si="9"/>
        <v>21</v>
      </c>
      <c r="G7" s="216">
        <f t="shared" si="9"/>
        <v>555</v>
      </c>
      <c r="H7" s="217">
        <f t="shared" si="10"/>
        <v>1659</v>
      </c>
      <c r="I7" s="218">
        <f t="shared" si="1"/>
        <v>0.5033152501506932</v>
      </c>
      <c r="J7" s="219">
        <f t="shared" si="2"/>
        <v>0.14707655213984328</v>
      </c>
      <c r="K7" s="220">
        <f t="shared" si="3"/>
        <v>0.0024110910186859553</v>
      </c>
      <c r="L7" s="221">
        <f t="shared" si="5"/>
        <v>0.012658227848101266</v>
      </c>
      <c r="M7" s="218">
        <f t="shared" si="4"/>
        <v>0.3345388788426763</v>
      </c>
      <c r="R7" s="16"/>
      <c r="S7" s="16"/>
      <c r="T7" s="87"/>
      <c r="U7" s="16"/>
      <c r="V7" s="88"/>
      <c r="W7" s="86"/>
      <c r="X7" s="89"/>
      <c r="Y7" s="89"/>
      <c r="Z7" s="93"/>
      <c r="AA7" s="91"/>
      <c r="AB7" s="92"/>
      <c r="AC7" s="92"/>
      <c r="AF7" s="83"/>
      <c r="AG7" s="4"/>
    </row>
    <row r="8" spans="1:33" ht="12" customHeight="1">
      <c r="A8" s="222" t="s">
        <v>134</v>
      </c>
      <c r="B8" s="223"/>
      <c r="C8" s="216">
        <f t="shared" si="7"/>
        <v>826</v>
      </c>
      <c r="D8" s="217">
        <f t="shared" si="8"/>
        <v>489</v>
      </c>
      <c r="E8" s="216">
        <f t="shared" si="9"/>
        <v>2</v>
      </c>
      <c r="F8" s="217">
        <f t="shared" si="9"/>
        <v>11</v>
      </c>
      <c r="G8" s="216">
        <f t="shared" si="9"/>
        <v>494</v>
      </c>
      <c r="H8" s="217">
        <f t="shared" si="10"/>
        <v>1822</v>
      </c>
      <c r="I8" s="218">
        <f t="shared" si="1"/>
        <v>0.45334796926454446</v>
      </c>
      <c r="J8" s="219">
        <f t="shared" si="2"/>
        <v>0.2683863885839737</v>
      </c>
      <c r="K8" s="220">
        <f t="shared" si="3"/>
        <v>0.0010976948408342481</v>
      </c>
      <c r="L8" s="221">
        <f t="shared" si="5"/>
        <v>0.0060373216245883645</v>
      </c>
      <c r="M8" s="218">
        <f t="shared" si="4"/>
        <v>0.2711306256860593</v>
      </c>
      <c r="R8" s="16"/>
      <c r="S8" s="16"/>
      <c r="T8" s="87"/>
      <c r="U8" s="16"/>
      <c r="V8" s="85"/>
      <c r="W8" s="86"/>
      <c r="X8" s="89"/>
      <c r="Y8" s="89"/>
      <c r="Z8" s="93"/>
      <c r="AA8" s="91"/>
      <c r="AB8" s="92"/>
      <c r="AC8" s="92"/>
      <c r="AE8" s="48"/>
      <c r="AF8" s="83"/>
      <c r="AG8" s="4"/>
    </row>
    <row r="9" spans="1:33" ht="12" customHeight="1">
      <c r="A9" s="222" t="s">
        <v>135</v>
      </c>
      <c r="B9" s="223"/>
      <c r="C9" s="216">
        <f t="shared" si="7"/>
        <v>511</v>
      </c>
      <c r="D9" s="217">
        <f t="shared" si="8"/>
        <v>248</v>
      </c>
      <c r="E9" s="216">
        <f t="shared" si="9"/>
        <v>4</v>
      </c>
      <c r="F9" s="217">
        <f t="shared" si="9"/>
        <v>6</v>
      </c>
      <c r="G9" s="216">
        <f t="shared" si="9"/>
        <v>368</v>
      </c>
      <c r="H9" s="217">
        <f t="shared" si="10"/>
        <v>1137</v>
      </c>
      <c r="I9" s="218">
        <f t="shared" si="1"/>
        <v>0.4494283201407212</v>
      </c>
      <c r="J9" s="219">
        <f t="shared" si="2"/>
        <v>0.218117854001759</v>
      </c>
      <c r="K9" s="220">
        <f t="shared" si="3"/>
        <v>0.003518029903254178</v>
      </c>
      <c r="L9" s="221">
        <f t="shared" si="5"/>
        <v>0.005277044854881266</v>
      </c>
      <c r="M9" s="218">
        <f t="shared" si="4"/>
        <v>0.32365875109938436</v>
      </c>
      <c r="R9" s="16"/>
      <c r="S9" s="16"/>
      <c r="T9" s="87"/>
      <c r="U9" s="16"/>
      <c r="V9" s="88"/>
      <c r="W9" s="86"/>
      <c r="X9" s="89"/>
      <c r="Y9" s="89"/>
      <c r="Z9" s="93"/>
      <c r="AA9" s="91"/>
      <c r="AB9" s="92"/>
      <c r="AC9" s="92"/>
      <c r="AE9" s="47"/>
      <c r="AF9" s="83"/>
      <c r="AG9" s="4"/>
    </row>
    <row r="10" spans="1:33" ht="12" customHeight="1">
      <c r="A10" s="222" t="s">
        <v>136</v>
      </c>
      <c r="B10" s="223"/>
      <c r="C10" s="216">
        <f t="shared" si="7"/>
        <v>804</v>
      </c>
      <c r="D10" s="217">
        <f t="shared" si="8"/>
        <v>207</v>
      </c>
      <c r="E10" s="216">
        <f t="shared" si="9"/>
        <v>4</v>
      </c>
      <c r="F10" s="217">
        <f t="shared" si="9"/>
        <v>11</v>
      </c>
      <c r="G10" s="216">
        <f t="shared" si="9"/>
        <v>457</v>
      </c>
      <c r="H10" s="217">
        <f t="shared" si="10"/>
        <v>1483</v>
      </c>
      <c r="I10" s="218">
        <f t="shared" si="1"/>
        <v>0.5421443020903574</v>
      </c>
      <c r="J10" s="219">
        <f t="shared" si="2"/>
        <v>0.13958192852326365</v>
      </c>
      <c r="K10" s="220">
        <f t="shared" si="3"/>
        <v>0.0026972353337828725</v>
      </c>
      <c r="L10" s="221">
        <f t="shared" si="5"/>
        <v>0.007417397167902899</v>
      </c>
      <c r="M10" s="218">
        <f t="shared" si="4"/>
        <v>0.3081591368846932</v>
      </c>
      <c r="R10" s="16"/>
      <c r="S10" s="16"/>
      <c r="T10" s="87"/>
      <c r="U10" s="16"/>
      <c r="V10" s="88"/>
      <c r="W10" s="86"/>
      <c r="X10" s="89"/>
      <c r="Y10" s="89"/>
      <c r="Z10" s="93"/>
      <c r="AA10" s="91"/>
      <c r="AB10" s="92"/>
      <c r="AC10" s="92"/>
      <c r="AE10" s="47"/>
      <c r="AF10" s="83"/>
      <c r="AG10" s="4"/>
    </row>
    <row r="11" spans="1:33" ht="12" customHeight="1">
      <c r="A11" s="222" t="s">
        <v>137</v>
      </c>
      <c r="B11" s="223"/>
      <c r="C11" s="216">
        <f t="shared" si="7"/>
        <v>855</v>
      </c>
      <c r="D11" s="217">
        <f t="shared" si="8"/>
        <v>239</v>
      </c>
      <c r="E11" s="216">
        <f t="shared" si="9"/>
        <v>5</v>
      </c>
      <c r="F11" s="217">
        <f t="shared" si="9"/>
        <v>11</v>
      </c>
      <c r="G11" s="216">
        <f t="shared" si="9"/>
        <v>442</v>
      </c>
      <c r="H11" s="217">
        <f t="shared" si="10"/>
        <v>1552</v>
      </c>
      <c r="I11" s="218">
        <f t="shared" si="1"/>
        <v>0.5509020618556701</v>
      </c>
      <c r="J11" s="219">
        <f t="shared" si="2"/>
        <v>0.15399484536082475</v>
      </c>
      <c r="K11" s="220">
        <f t="shared" si="3"/>
        <v>0.0032216494845360823</v>
      </c>
      <c r="L11" s="221">
        <f t="shared" si="5"/>
        <v>0.007087628865979381</v>
      </c>
      <c r="M11" s="218">
        <f t="shared" si="4"/>
        <v>0.2847938144329897</v>
      </c>
      <c r="Q11" s="18"/>
      <c r="R11" s="16"/>
      <c r="S11" s="16"/>
      <c r="T11" s="87"/>
      <c r="U11" s="16"/>
      <c r="V11" s="88"/>
      <c r="W11" s="86"/>
      <c r="X11" s="89"/>
      <c r="Y11" s="89"/>
      <c r="Z11" s="93"/>
      <c r="AA11" s="91"/>
      <c r="AB11" s="92"/>
      <c r="AC11" s="92"/>
      <c r="AE11" s="48"/>
      <c r="AF11" s="83"/>
      <c r="AG11" s="4"/>
    </row>
    <row r="12" spans="1:33" s="84" customFormat="1" ht="12" customHeight="1">
      <c r="A12" s="222" t="s">
        <v>138</v>
      </c>
      <c r="B12" s="223"/>
      <c r="C12" s="216">
        <f t="shared" si="7"/>
        <v>915</v>
      </c>
      <c r="D12" s="217">
        <f t="shared" si="8"/>
        <v>624</v>
      </c>
      <c r="E12" s="216">
        <f t="shared" si="9"/>
        <v>2</v>
      </c>
      <c r="F12" s="217">
        <f t="shared" si="9"/>
        <v>7</v>
      </c>
      <c r="G12" s="216">
        <f t="shared" si="9"/>
        <v>619</v>
      </c>
      <c r="H12" s="217">
        <f t="shared" si="10"/>
        <v>2167</v>
      </c>
      <c r="I12" s="218">
        <f t="shared" si="1"/>
        <v>0.4222427318874019</v>
      </c>
      <c r="J12" s="219">
        <f t="shared" si="2"/>
        <v>0.28795569912321184</v>
      </c>
      <c r="K12" s="220">
        <f t="shared" si="3"/>
        <v>0.0009229349330872173</v>
      </c>
      <c r="L12" s="221">
        <f t="shared" si="5"/>
        <v>0.003230272265805261</v>
      </c>
      <c r="M12" s="218">
        <f t="shared" si="4"/>
        <v>0.28564836179049374</v>
      </c>
      <c r="P12" s="17"/>
      <c r="Q12" s="17"/>
      <c r="R12" s="16"/>
      <c r="S12" s="16"/>
      <c r="T12" s="61"/>
      <c r="U12" s="16"/>
      <c r="V12" s="88"/>
      <c r="W12" s="86"/>
      <c r="X12" s="89"/>
      <c r="Y12" s="89"/>
      <c r="Z12" s="93"/>
      <c r="AA12" s="91"/>
      <c r="AB12" s="92"/>
      <c r="AC12" s="92"/>
      <c r="AD12" s="10"/>
      <c r="AE12" s="4"/>
      <c r="AF12" s="83"/>
      <c r="AG12" s="4"/>
    </row>
    <row r="13" spans="1:33" ht="12" customHeight="1">
      <c r="A13" s="222" t="s">
        <v>166</v>
      </c>
      <c r="B13" s="223"/>
      <c r="C13" s="216">
        <f t="shared" si="7"/>
        <v>905</v>
      </c>
      <c r="D13" s="217">
        <f t="shared" si="8"/>
        <v>387</v>
      </c>
      <c r="E13" s="216">
        <f t="shared" si="9"/>
        <v>2</v>
      </c>
      <c r="F13" s="217">
        <f t="shared" si="9"/>
        <v>11</v>
      </c>
      <c r="G13" s="216">
        <f t="shared" si="9"/>
        <v>545</v>
      </c>
      <c r="H13" s="217">
        <f t="shared" si="10"/>
        <v>1850</v>
      </c>
      <c r="I13" s="218">
        <f t="shared" si="1"/>
        <v>0.4891891891891892</v>
      </c>
      <c r="J13" s="219">
        <f t="shared" si="2"/>
        <v>0.2091891891891892</v>
      </c>
      <c r="K13" s="220">
        <f t="shared" si="3"/>
        <v>0.001081081081081081</v>
      </c>
      <c r="L13" s="221">
        <f t="shared" si="5"/>
        <v>0.005945945945945946</v>
      </c>
      <c r="M13" s="218">
        <f t="shared" si="4"/>
        <v>0.2945945945945946</v>
      </c>
      <c r="R13" s="16"/>
      <c r="S13" s="16"/>
      <c r="T13" s="87"/>
      <c r="U13" s="16"/>
      <c r="V13" s="88"/>
      <c r="W13" s="86"/>
      <c r="X13" s="89"/>
      <c r="Y13" s="89"/>
      <c r="Z13" s="93"/>
      <c r="AA13" s="91"/>
      <c r="AB13" s="92"/>
      <c r="AC13" s="92"/>
      <c r="AF13" s="83"/>
      <c r="AG13" s="4"/>
    </row>
    <row r="14" spans="1:33" ht="12" customHeight="1">
      <c r="A14" s="222" t="s">
        <v>189</v>
      </c>
      <c r="B14" s="223"/>
      <c r="C14" s="216">
        <f aca="true" t="shared" si="11" ref="C14:H14">SUM(C7:C13)</f>
        <v>5651</v>
      </c>
      <c r="D14" s="217">
        <f t="shared" si="11"/>
        <v>2438</v>
      </c>
      <c r="E14" s="216">
        <f t="shared" si="11"/>
        <v>23</v>
      </c>
      <c r="F14" s="217">
        <f t="shared" si="11"/>
        <v>78</v>
      </c>
      <c r="G14" s="216">
        <f t="shared" si="11"/>
        <v>3480</v>
      </c>
      <c r="H14" s="217">
        <f t="shared" si="11"/>
        <v>11670</v>
      </c>
      <c r="I14" s="218">
        <f t="shared" si="1"/>
        <v>0.4842330762639246</v>
      </c>
      <c r="J14" s="219">
        <f t="shared" si="2"/>
        <v>0.20891173950299916</v>
      </c>
      <c r="K14" s="220">
        <f t="shared" si="3"/>
        <v>0.001970865467009426</v>
      </c>
      <c r="L14" s="221">
        <f t="shared" si="5"/>
        <v>0.006683804627249357</v>
      </c>
      <c r="M14" s="218">
        <f t="shared" si="4"/>
        <v>0.2982005141388175</v>
      </c>
      <c r="R14" s="16"/>
      <c r="S14" s="16"/>
      <c r="T14" s="87"/>
      <c r="U14" s="16"/>
      <c r="V14" s="88"/>
      <c r="W14" s="86"/>
      <c r="X14" s="89"/>
      <c r="Y14" s="89"/>
      <c r="Z14" s="93"/>
      <c r="AA14" s="91"/>
      <c r="AB14" s="92"/>
      <c r="AC14" s="92"/>
      <c r="AF14" s="83"/>
      <c r="AG14" s="4"/>
    </row>
    <row r="15" spans="1:33" ht="12" customHeight="1">
      <c r="A15" s="222" t="s">
        <v>167</v>
      </c>
      <c r="B15" s="223"/>
      <c r="C15" s="216">
        <f aca="true" t="shared" si="12" ref="C15:H15">C16+C17+C18</f>
        <v>467</v>
      </c>
      <c r="D15" s="217">
        <f t="shared" si="12"/>
        <v>323</v>
      </c>
      <c r="E15" s="216">
        <f t="shared" si="12"/>
        <v>2</v>
      </c>
      <c r="F15" s="217">
        <f t="shared" si="12"/>
        <v>2</v>
      </c>
      <c r="G15" s="216">
        <f t="shared" si="12"/>
        <v>470</v>
      </c>
      <c r="H15" s="217">
        <f t="shared" si="12"/>
        <v>1264</v>
      </c>
      <c r="I15" s="218">
        <f t="shared" si="1"/>
        <v>0.3694620253164557</v>
      </c>
      <c r="J15" s="219">
        <f t="shared" si="2"/>
        <v>0.2555379746835443</v>
      </c>
      <c r="K15" s="220">
        <f t="shared" si="3"/>
        <v>0.0015822784810126582</v>
      </c>
      <c r="L15" s="221">
        <f t="shared" si="5"/>
        <v>0.0015822784810126582</v>
      </c>
      <c r="M15" s="218">
        <f t="shared" si="4"/>
        <v>0.37183544303797467</v>
      </c>
      <c r="R15" s="16"/>
      <c r="S15" s="16"/>
      <c r="T15" s="87"/>
      <c r="U15" s="16"/>
      <c r="V15" s="88"/>
      <c r="W15" s="86"/>
      <c r="X15" s="89"/>
      <c r="Y15" s="89"/>
      <c r="Z15" s="93"/>
      <c r="AA15" s="91"/>
      <c r="AB15" s="92"/>
      <c r="AC15" s="92"/>
      <c r="AF15" s="83"/>
      <c r="AG15" s="4"/>
    </row>
    <row r="16" spans="1:33" ht="12" customHeight="1">
      <c r="A16" s="222"/>
      <c r="B16" s="223" t="s">
        <v>168</v>
      </c>
      <c r="C16" s="216">
        <f>E115</f>
        <v>84</v>
      </c>
      <c r="D16" s="217">
        <f>I115</f>
        <v>93</v>
      </c>
      <c r="E16" s="216">
        <f aca="true" t="shared" si="13" ref="E16:G20">F115</f>
        <v>0</v>
      </c>
      <c r="F16" s="217">
        <f t="shared" si="13"/>
        <v>0</v>
      </c>
      <c r="G16" s="216">
        <f t="shared" si="13"/>
        <v>99</v>
      </c>
      <c r="H16" s="217">
        <f>D115</f>
        <v>276</v>
      </c>
      <c r="I16" s="218">
        <f t="shared" si="1"/>
        <v>0.30434782608695654</v>
      </c>
      <c r="J16" s="219">
        <f t="shared" si="2"/>
        <v>0.33695652173913043</v>
      </c>
      <c r="K16" s="220" t="str">
        <f t="shared" si="3"/>
        <v>-</v>
      </c>
      <c r="L16" s="221" t="str">
        <f t="shared" si="5"/>
        <v>-</v>
      </c>
      <c r="M16" s="218">
        <f t="shared" si="4"/>
        <v>0.358695652173913</v>
      </c>
      <c r="R16" s="16"/>
      <c r="S16" s="16"/>
      <c r="T16" s="87"/>
      <c r="U16" s="16"/>
      <c r="V16" s="85"/>
      <c r="W16" s="86"/>
      <c r="X16" s="89"/>
      <c r="Y16" s="89"/>
      <c r="Z16" s="93"/>
      <c r="AA16" s="91"/>
      <c r="AB16" s="92"/>
      <c r="AC16" s="92"/>
      <c r="AF16" s="83"/>
      <c r="AG16" s="4"/>
    </row>
    <row r="17" spans="1:33" ht="12" customHeight="1">
      <c r="A17" s="222"/>
      <c r="B17" s="223" t="s">
        <v>169</v>
      </c>
      <c r="C17" s="216">
        <f>E116</f>
        <v>61</v>
      </c>
      <c r="D17" s="217">
        <f>I116</f>
        <v>35</v>
      </c>
      <c r="E17" s="216">
        <f t="shared" si="13"/>
        <v>0</v>
      </c>
      <c r="F17" s="217">
        <f t="shared" si="13"/>
        <v>0</v>
      </c>
      <c r="G17" s="216">
        <f t="shared" si="13"/>
        <v>53</v>
      </c>
      <c r="H17" s="217">
        <f>D116</f>
        <v>149</v>
      </c>
      <c r="I17" s="218">
        <f t="shared" si="1"/>
        <v>0.40939597315436244</v>
      </c>
      <c r="J17" s="219">
        <f t="shared" si="2"/>
        <v>0.2348993288590604</v>
      </c>
      <c r="K17" s="220" t="str">
        <f t="shared" si="3"/>
        <v>-</v>
      </c>
      <c r="L17" s="221" t="str">
        <f t="shared" si="5"/>
        <v>-</v>
      </c>
      <c r="M17" s="218">
        <f t="shared" si="4"/>
        <v>0.35570469798657717</v>
      </c>
      <c r="R17" s="16"/>
      <c r="S17" s="16"/>
      <c r="T17" s="87"/>
      <c r="U17" s="16"/>
      <c r="V17" s="85"/>
      <c r="W17" s="86"/>
      <c r="X17" s="89"/>
      <c r="Y17" s="89"/>
      <c r="Z17" s="93"/>
      <c r="AA17" s="91"/>
      <c r="AB17" s="92"/>
      <c r="AC17" s="92"/>
      <c r="AF17" s="83"/>
      <c r="AG17" s="4"/>
    </row>
    <row r="18" spans="1:33" ht="12" customHeight="1">
      <c r="A18" s="222"/>
      <c r="B18" s="223" t="s">
        <v>195</v>
      </c>
      <c r="C18" s="216">
        <f>E117</f>
        <v>322</v>
      </c>
      <c r="D18" s="217">
        <f>I117</f>
        <v>195</v>
      </c>
      <c r="E18" s="216">
        <f t="shared" si="13"/>
        <v>2</v>
      </c>
      <c r="F18" s="217">
        <f t="shared" si="13"/>
        <v>2</v>
      </c>
      <c r="G18" s="216">
        <f t="shared" si="13"/>
        <v>318</v>
      </c>
      <c r="H18" s="217">
        <f>D117</f>
        <v>839</v>
      </c>
      <c r="I18" s="218">
        <f t="shared" si="1"/>
        <v>0.3837902264600715</v>
      </c>
      <c r="J18" s="219">
        <f t="shared" si="2"/>
        <v>0.232419547079857</v>
      </c>
      <c r="K18" s="220">
        <f t="shared" si="3"/>
        <v>0.0023837902264600714</v>
      </c>
      <c r="L18" s="221">
        <f t="shared" si="5"/>
        <v>0.0023837902264600714</v>
      </c>
      <c r="M18" s="218">
        <f t="shared" si="4"/>
        <v>0.37902264600715135</v>
      </c>
      <c r="R18" s="16"/>
      <c r="S18" s="16"/>
      <c r="T18" s="87"/>
      <c r="U18" s="16"/>
      <c r="V18" s="85"/>
      <c r="W18" s="86"/>
      <c r="X18" s="89"/>
      <c r="Y18" s="89"/>
      <c r="Z18" s="93"/>
      <c r="AA18" s="91"/>
      <c r="AB18" s="92"/>
      <c r="AC18" s="92"/>
      <c r="AF18" s="83"/>
      <c r="AG18" s="4"/>
    </row>
    <row r="19" spans="1:33" ht="12" customHeight="1">
      <c r="A19" s="222" t="s">
        <v>88</v>
      </c>
      <c r="B19" s="223"/>
      <c r="C19" s="216">
        <f>E118</f>
        <v>184</v>
      </c>
      <c r="D19" s="217">
        <f>I118</f>
        <v>82</v>
      </c>
      <c r="E19" s="216">
        <f t="shared" si="13"/>
        <v>1</v>
      </c>
      <c r="F19" s="217">
        <f t="shared" si="13"/>
        <v>1</v>
      </c>
      <c r="G19" s="216">
        <f t="shared" si="13"/>
        <v>116</v>
      </c>
      <c r="H19" s="217">
        <f>D118</f>
        <v>384</v>
      </c>
      <c r="I19" s="218">
        <f t="shared" si="1"/>
        <v>0.4791666666666667</v>
      </c>
      <c r="J19" s="219">
        <f t="shared" si="2"/>
        <v>0.21354166666666666</v>
      </c>
      <c r="K19" s="220">
        <f t="shared" si="3"/>
        <v>0.0026041666666666665</v>
      </c>
      <c r="L19" s="221">
        <f t="shared" si="5"/>
        <v>0.0026041666666666665</v>
      </c>
      <c r="M19" s="218">
        <f t="shared" si="4"/>
        <v>0.3020833333333333</v>
      </c>
      <c r="R19" s="16"/>
      <c r="S19" s="16"/>
      <c r="T19" s="87"/>
      <c r="U19" s="16"/>
      <c r="V19" s="85"/>
      <c r="W19" s="86"/>
      <c r="X19" s="89"/>
      <c r="Y19" s="89"/>
      <c r="Z19" s="93"/>
      <c r="AA19" s="91"/>
      <c r="AB19" s="92"/>
      <c r="AC19" s="92"/>
      <c r="AF19" s="83"/>
      <c r="AG19" s="4"/>
    </row>
    <row r="20" spans="1:33" ht="12" customHeight="1">
      <c r="A20" s="222" t="s">
        <v>89</v>
      </c>
      <c r="B20" s="223"/>
      <c r="C20" s="216">
        <f>E119</f>
        <v>160</v>
      </c>
      <c r="D20" s="217">
        <f>I119</f>
        <v>115</v>
      </c>
      <c r="E20" s="216">
        <f t="shared" si="13"/>
        <v>0</v>
      </c>
      <c r="F20" s="217">
        <f t="shared" si="13"/>
        <v>1</v>
      </c>
      <c r="G20" s="216">
        <f t="shared" si="13"/>
        <v>125</v>
      </c>
      <c r="H20" s="217">
        <f>D119</f>
        <v>401</v>
      </c>
      <c r="I20" s="218">
        <f t="shared" si="1"/>
        <v>0.39900249376558605</v>
      </c>
      <c r="J20" s="219">
        <f t="shared" si="2"/>
        <v>0.286783042394015</v>
      </c>
      <c r="K20" s="220" t="str">
        <f t="shared" si="3"/>
        <v>-</v>
      </c>
      <c r="L20" s="221">
        <f t="shared" si="5"/>
        <v>0.0024937655860349127</v>
      </c>
      <c r="M20" s="218">
        <f t="shared" si="4"/>
        <v>0.3117206982543641</v>
      </c>
      <c r="R20" s="16"/>
      <c r="S20" s="16"/>
      <c r="T20" s="87"/>
      <c r="U20" s="16"/>
      <c r="V20" s="88"/>
      <c r="W20" s="86"/>
      <c r="X20" s="89"/>
      <c r="Y20" s="89"/>
      <c r="Z20" s="90"/>
      <c r="AA20" s="91"/>
      <c r="AB20" s="92"/>
      <c r="AC20" s="92"/>
      <c r="AE20" s="47"/>
      <c r="AF20" s="83"/>
      <c r="AG20" s="4"/>
    </row>
    <row r="21" spans="1:33" ht="12" customHeight="1">
      <c r="A21" s="222" t="s">
        <v>40</v>
      </c>
      <c r="B21" s="223"/>
      <c r="C21" s="216">
        <f aca="true" t="shared" si="14" ref="C21:H21">C22+C23</f>
        <v>228</v>
      </c>
      <c r="D21" s="217">
        <f t="shared" si="14"/>
        <v>107</v>
      </c>
      <c r="E21" s="216">
        <f t="shared" si="14"/>
        <v>0</v>
      </c>
      <c r="F21" s="217">
        <f t="shared" si="14"/>
        <v>5</v>
      </c>
      <c r="G21" s="216">
        <f t="shared" si="14"/>
        <v>170</v>
      </c>
      <c r="H21" s="217">
        <f t="shared" si="14"/>
        <v>510</v>
      </c>
      <c r="I21" s="218">
        <f>C21/H21</f>
        <v>0.4470588235294118</v>
      </c>
      <c r="J21" s="219">
        <f>D21/H21</f>
        <v>0.20980392156862746</v>
      </c>
      <c r="K21" s="220" t="str">
        <f>IF(E21=0,"-",E21/H21)</f>
        <v>-</v>
      </c>
      <c r="L21" s="221">
        <f>IF(F21=0,"-",F21/H21)</f>
        <v>0.00980392156862745</v>
      </c>
      <c r="M21" s="218">
        <f>G21/H21</f>
        <v>0.3333333333333333</v>
      </c>
      <c r="R21" s="16"/>
      <c r="S21" s="16"/>
      <c r="T21" s="87"/>
      <c r="U21" s="16"/>
      <c r="V21" s="88"/>
      <c r="W21" s="86"/>
      <c r="X21" s="89"/>
      <c r="Y21" s="89"/>
      <c r="Z21" s="93"/>
      <c r="AA21" s="91"/>
      <c r="AB21" s="92"/>
      <c r="AC21" s="92"/>
      <c r="AE21" s="47"/>
      <c r="AF21" s="83"/>
      <c r="AG21" s="4"/>
    </row>
    <row r="22" spans="1:33" ht="12" customHeight="1">
      <c r="A22" s="222"/>
      <c r="B22" s="223" t="s">
        <v>191</v>
      </c>
      <c r="C22" s="216">
        <f>E120</f>
        <v>1</v>
      </c>
      <c r="D22" s="217">
        <f>I120</f>
        <v>0</v>
      </c>
      <c r="E22" s="216">
        <f aca="true" t="shared" si="15" ref="E22:G32">F120</f>
        <v>0</v>
      </c>
      <c r="F22" s="217">
        <f t="shared" si="15"/>
        <v>0</v>
      </c>
      <c r="G22" s="216">
        <f t="shared" si="15"/>
        <v>1</v>
      </c>
      <c r="H22" s="217">
        <f>D120</f>
        <v>2</v>
      </c>
      <c r="I22" s="218">
        <f t="shared" si="1"/>
        <v>0.5</v>
      </c>
      <c r="J22" s="219">
        <f t="shared" si="2"/>
        <v>0</v>
      </c>
      <c r="K22" s="220" t="str">
        <f t="shared" si="3"/>
        <v>-</v>
      </c>
      <c r="L22" s="221" t="str">
        <f t="shared" si="5"/>
        <v>-</v>
      </c>
      <c r="M22" s="218">
        <f t="shared" si="4"/>
        <v>0.5</v>
      </c>
      <c r="R22" s="16"/>
      <c r="S22" s="16"/>
      <c r="T22" s="87"/>
      <c r="U22" s="16"/>
      <c r="V22" s="88"/>
      <c r="W22" s="86"/>
      <c r="X22" s="89"/>
      <c r="Y22" s="89"/>
      <c r="Z22" s="93"/>
      <c r="AA22" s="91"/>
      <c r="AB22" s="92"/>
      <c r="AC22" s="92"/>
      <c r="AE22" s="47"/>
      <c r="AF22" s="83"/>
      <c r="AG22" s="4"/>
    </row>
    <row r="23" spans="1:33" ht="12" customHeight="1">
      <c r="A23" s="222"/>
      <c r="B23" s="223" t="s">
        <v>192</v>
      </c>
      <c r="C23" s="216">
        <f>E121</f>
        <v>227</v>
      </c>
      <c r="D23" s="217">
        <f>I121</f>
        <v>107</v>
      </c>
      <c r="E23" s="216">
        <f t="shared" si="15"/>
        <v>0</v>
      </c>
      <c r="F23" s="217">
        <f t="shared" si="15"/>
        <v>5</v>
      </c>
      <c r="G23" s="216">
        <f t="shared" si="15"/>
        <v>169</v>
      </c>
      <c r="H23" s="217">
        <f>D121</f>
        <v>508</v>
      </c>
      <c r="I23" s="218">
        <f>C23/H23</f>
        <v>0.4468503937007874</v>
      </c>
      <c r="J23" s="219">
        <f>D23/H23</f>
        <v>0.2106299212598425</v>
      </c>
      <c r="K23" s="220" t="str">
        <f t="shared" si="3"/>
        <v>-</v>
      </c>
      <c r="L23" s="221">
        <f>IF(F23=0,"-",F23/H23)</f>
        <v>0.00984251968503937</v>
      </c>
      <c r="M23" s="218">
        <f>G23/H23</f>
        <v>0.33267716535433073</v>
      </c>
      <c r="R23" s="16"/>
      <c r="S23" s="16"/>
      <c r="T23" s="87"/>
      <c r="U23" s="16"/>
      <c r="V23" s="88"/>
      <c r="W23" s="86"/>
      <c r="X23" s="89"/>
      <c r="Y23" s="89"/>
      <c r="Z23" s="93"/>
      <c r="AA23" s="91"/>
      <c r="AB23" s="92"/>
      <c r="AC23" s="92"/>
      <c r="AE23" s="47"/>
      <c r="AF23" s="83"/>
      <c r="AG23" s="4"/>
    </row>
    <row r="24" spans="1:33" ht="12" customHeight="1">
      <c r="A24" s="222" t="s">
        <v>90</v>
      </c>
      <c r="B24" s="223"/>
      <c r="C24" s="216">
        <f aca="true" t="shared" si="16" ref="C24:C32">E122</f>
        <v>1288</v>
      </c>
      <c r="D24" s="217">
        <f aca="true" t="shared" si="17" ref="D24:D32">I122</f>
        <v>427</v>
      </c>
      <c r="E24" s="216">
        <f t="shared" si="15"/>
        <v>3</v>
      </c>
      <c r="F24" s="217">
        <f t="shared" si="15"/>
        <v>8</v>
      </c>
      <c r="G24" s="216">
        <f t="shared" si="15"/>
        <v>503</v>
      </c>
      <c r="H24" s="217">
        <f aca="true" t="shared" si="18" ref="H24:H32">D122</f>
        <v>2229</v>
      </c>
      <c r="I24" s="218">
        <f t="shared" si="1"/>
        <v>0.5778375953342306</v>
      </c>
      <c r="J24" s="219">
        <f t="shared" si="2"/>
        <v>0.19156572454015253</v>
      </c>
      <c r="K24" s="220">
        <f t="shared" si="3"/>
        <v>0.0013458950201884253</v>
      </c>
      <c r="L24" s="221">
        <f t="shared" si="5"/>
        <v>0.003589053387169134</v>
      </c>
      <c r="M24" s="218">
        <f t="shared" si="4"/>
        <v>0.22566173171825932</v>
      </c>
      <c r="R24" s="16"/>
      <c r="S24" s="16"/>
      <c r="T24" s="87"/>
      <c r="U24" s="16"/>
      <c r="V24" s="88"/>
      <c r="W24" s="86"/>
      <c r="X24" s="89"/>
      <c r="Y24" s="89"/>
      <c r="Z24" s="93"/>
      <c r="AA24" s="91"/>
      <c r="AB24" s="92"/>
      <c r="AC24" s="92"/>
      <c r="AE24" s="48"/>
      <c r="AF24" s="83"/>
      <c r="AG24" s="4"/>
    </row>
    <row r="25" spans="1:33" ht="12" customHeight="1">
      <c r="A25" s="222" t="s">
        <v>91</v>
      </c>
      <c r="B25" s="223"/>
      <c r="C25" s="216">
        <f t="shared" si="16"/>
        <v>1121</v>
      </c>
      <c r="D25" s="217">
        <f t="shared" si="17"/>
        <v>414</v>
      </c>
      <c r="E25" s="216">
        <f t="shared" si="15"/>
        <v>3</v>
      </c>
      <c r="F25" s="217">
        <f t="shared" si="15"/>
        <v>8</v>
      </c>
      <c r="G25" s="216">
        <f t="shared" si="15"/>
        <v>445</v>
      </c>
      <c r="H25" s="217">
        <f t="shared" si="18"/>
        <v>1991</v>
      </c>
      <c r="I25" s="218">
        <f t="shared" si="1"/>
        <v>0.5630336514314415</v>
      </c>
      <c r="J25" s="219">
        <f t="shared" si="2"/>
        <v>0.20793571069814162</v>
      </c>
      <c r="K25" s="220">
        <f t="shared" si="3"/>
        <v>0.0015067805123053742</v>
      </c>
      <c r="L25" s="221">
        <f t="shared" si="5"/>
        <v>0.004018081366147665</v>
      </c>
      <c r="M25" s="218">
        <f t="shared" si="4"/>
        <v>0.22350577599196383</v>
      </c>
      <c r="R25" s="16"/>
      <c r="S25" s="16"/>
      <c r="T25" s="87"/>
      <c r="U25" s="16"/>
      <c r="V25" s="88"/>
      <c r="W25" s="86"/>
      <c r="X25" s="89"/>
      <c r="Y25" s="89"/>
      <c r="Z25" s="93"/>
      <c r="AA25" s="91"/>
      <c r="AB25" s="92"/>
      <c r="AC25" s="92"/>
      <c r="AF25" s="83"/>
      <c r="AG25" s="4"/>
    </row>
    <row r="26" spans="1:33" ht="12" customHeight="1">
      <c r="A26" s="222" t="s">
        <v>92</v>
      </c>
      <c r="B26" s="223"/>
      <c r="C26" s="216">
        <f t="shared" si="16"/>
        <v>726</v>
      </c>
      <c r="D26" s="217">
        <f t="shared" si="17"/>
        <v>403</v>
      </c>
      <c r="E26" s="216">
        <f t="shared" si="15"/>
        <v>7</v>
      </c>
      <c r="F26" s="217">
        <f t="shared" si="15"/>
        <v>24</v>
      </c>
      <c r="G26" s="216">
        <f t="shared" si="15"/>
        <v>607</v>
      </c>
      <c r="H26" s="217">
        <f t="shared" si="18"/>
        <v>1767</v>
      </c>
      <c r="I26" s="218">
        <f t="shared" si="1"/>
        <v>0.41086587436332767</v>
      </c>
      <c r="J26" s="219">
        <f t="shared" si="2"/>
        <v>0.22807017543859648</v>
      </c>
      <c r="K26" s="220">
        <f t="shared" si="3"/>
        <v>0.003961516694963215</v>
      </c>
      <c r="L26" s="221">
        <f t="shared" si="5"/>
        <v>0.013582342954159592</v>
      </c>
      <c r="M26" s="218">
        <f t="shared" si="4"/>
        <v>0.34352009054895305</v>
      </c>
      <c r="R26" s="16"/>
      <c r="S26" s="16"/>
      <c r="T26" s="87"/>
      <c r="U26" s="16"/>
      <c r="V26" s="88"/>
      <c r="W26" s="86"/>
      <c r="X26" s="89"/>
      <c r="Y26" s="89"/>
      <c r="Z26" s="93"/>
      <c r="AA26" s="91"/>
      <c r="AB26" s="92"/>
      <c r="AC26" s="92"/>
      <c r="AF26" s="83"/>
      <c r="AG26" s="4"/>
    </row>
    <row r="27" spans="1:33" ht="12" customHeight="1">
      <c r="A27" s="222" t="s">
        <v>93</v>
      </c>
      <c r="B27" s="223"/>
      <c r="C27" s="216">
        <f t="shared" si="16"/>
        <v>1154</v>
      </c>
      <c r="D27" s="217">
        <f t="shared" si="17"/>
        <v>360</v>
      </c>
      <c r="E27" s="216">
        <f t="shared" si="15"/>
        <v>3</v>
      </c>
      <c r="F27" s="217">
        <f t="shared" si="15"/>
        <v>10</v>
      </c>
      <c r="G27" s="216">
        <f t="shared" si="15"/>
        <v>483</v>
      </c>
      <c r="H27" s="217">
        <f t="shared" si="18"/>
        <v>2010</v>
      </c>
      <c r="I27" s="218">
        <f t="shared" si="1"/>
        <v>0.5741293532338309</v>
      </c>
      <c r="J27" s="219">
        <f t="shared" si="2"/>
        <v>0.1791044776119403</v>
      </c>
      <c r="K27" s="220">
        <f t="shared" si="3"/>
        <v>0.0014925373134328358</v>
      </c>
      <c r="L27" s="221">
        <f t="shared" si="5"/>
        <v>0.004975124378109453</v>
      </c>
      <c r="M27" s="218">
        <f t="shared" si="4"/>
        <v>0.24029850746268658</v>
      </c>
      <c r="R27" s="16"/>
      <c r="S27" s="16"/>
      <c r="T27" s="87"/>
      <c r="U27" s="16"/>
      <c r="V27" s="88"/>
      <c r="W27" s="86"/>
      <c r="X27" s="89"/>
      <c r="Y27" s="89"/>
      <c r="Z27" s="93"/>
      <c r="AA27" s="91"/>
      <c r="AB27" s="92"/>
      <c r="AC27" s="92"/>
      <c r="AF27" s="83"/>
      <c r="AG27" s="4"/>
    </row>
    <row r="28" spans="1:33" ht="12" customHeight="1">
      <c r="A28" s="222" t="s">
        <v>94</v>
      </c>
      <c r="B28" s="223"/>
      <c r="C28" s="216">
        <f t="shared" si="16"/>
        <v>948</v>
      </c>
      <c r="D28" s="217">
        <f t="shared" si="17"/>
        <v>465</v>
      </c>
      <c r="E28" s="216">
        <f t="shared" si="15"/>
        <v>7</v>
      </c>
      <c r="F28" s="217">
        <f t="shared" si="15"/>
        <v>41</v>
      </c>
      <c r="G28" s="216">
        <f t="shared" si="15"/>
        <v>713</v>
      </c>
      <c r="H28" s="217">
        <f t="shared" si="18"/>
        <v>2174</v>
      </c>
      <c r="I28" s="218">
        <f t="shared" si="1"/>
        <v>0.43606255749770007</v>
      </c>
      <c r="J28" s="219">
        <f t="shared" si="2"/>
        <v>0.21389144434222632</v>
      </c>
      <c r="K28" s="220">
        <f t="shared" si="3"/>
        <v>0.003219871205151794</v>
      </c>
      <c r="L28" s="221">
        <f t="shared" si="5"/>
        <v>0.018859245630174794</v>
      </c>
      <c r="M28" s="218">
        <f t="shared" si="4"/>
        <v>0.327966881324747</v>
      </c>
      <c r="R28" s="16"/>
      <c r="S28" s="16"/>
      <c r="T28" s="87"/>
      <c r="U28" s="16"/>
      <c r="V28" s="85"/>
      <c r="W28" s="86"/>
      <c r="X28" s="89"/>
      <c r="Y28" s="89"/>
      <c r="Z28" s="93"/>
      <c r="AA28" s="91"/>
      <c r="AB28" s="92"/>
      <c r="AC28" s="92"/>
      <c r="AF28" s="83"/>
      <c r="AG28" s="4"/>
    </row>
    <row r="29" spans="1:33" ht="12" customHeight="1">
      <c r="A29" s="222" t="s">
        <v>95</v>
      </c>
      <c r="B29" s="223"/>
      <c r="C29" s="216">
        <f t="shared" si="16"/>
        <v>1236</v>
      </c>
      <c r="D29" s="217">
        <f t="shared" si="17"/>
        <v>396</v>
      </c>
      <c r="E29" s="216">
        <f t="shared" si="15"/>
        <v>6</v>
      </c>
      <c r="F29" s="217">
        <f t="shared" si="15"/>
        <v>6</v>
      </c>
      <c r="G29" s="216">
        <f t="shared" si="15"/>
        <v>596</v>
      </c>
      <c r="H29" s="217">
        <f t="shared" si="18"/>
        <v>2240</v>
      </c>
      <c r="I29" s="218">
        <f t="shared" si="1"/>
        <v>0.5517857142857143</v>
      </c>
      <c r="J29" s="219">
        <f t="shared" si="2"/>
        <v>0.1767857142857143</v>
      </c>
      <c r="K29" s="220">
        <f t="shared" si="3"/>
        <v>0.0026785714285714286</v>
      </c>
      <c r="L29" s="221">
        <f t="shared" si="5"/>
        <v>0.0026785714285714286</v>
      </c>
      <c r="M29" s="218">
        <f t="shared" si="4"/>
        <v>0.26607142857142857</v>
      </c>
      <c r="R29" s="16"/>
      <c r="S29" s="16"/>
      <c r="T29" s="87"/>
      <c r="U29" s="16"/>
      <c r="V29" s="88"/>
      <c r="W29" s="86"/>
      <c r="X29" s="89"/>
      <c r="Y29" s="89"/>
      <c r="Z29" s="93"/>
      <c r="AA29" s="91"/>
      <c r="AB29" s="92"/>
      <c r="AC29" s="92"/>
      <c r="AE29" s="48"/>
      <c r="AF29" s="83"/>
      <c r="AG29" s="4"/>
    </row>
    <row r="30" spans="1:33" ht="12" customHeight="1">
      <c r="A30" s="222" t="s">
        <v>96</v>
      </c>
      <c r="B30" s="223"/>
      <c r="C30" s="216">
        <f t="shared" si="16"/>
        <v>880</v>
      </c>
      <c r="D30" s="217">
        <f t="shared" si="17"/>
        <v>345</v>
      </c>
      <c r="E30" s="216">
        <f t="shared" si="15"/>
        <v>4</v>
      </c>
      <c r="F30" s="217">
        <f t="shared" si="15"/>
        <v>15</v>
      </c>
      <c r="G30" s="216">
        <f t="shared" si="15"/>
        <v>466</v>
      </c>
      <c r="H30" s="217">
        <f t="shared" si="18"/>
        <v>1710</v>
      </c>
      <c r="I30" s="218">
        <f t="shared" si="1"/>
        <v>0.5146198830409356</v>
      </c>
      <c r="J30" s="219">
        <f t="shared" si="2"/>
        <v>0.20175438596491227</v>
      </c>
      <c r="K30" s="220">
        <f t="shared" si="3"/>
        <v>0.0023391812865497076</v>
      </c>
      <c r="L30" s="221">
        <f t="shared" si="5"/>
        <v>0.008771929824561403</v>
      </c>
      <c r="M30" s="218">
        <f t="shared" si="4"/>
        <v>0.27251461988304093</v>
      </c>
      <c r="R30" s="16"/>
      <c r="S30" s="16"/>
      <c r="T30" s="87"/>
      <c r="U30" s="16"/>
      <c r="V30" s="88"/>
      <c r="W30" s="86"/>
      <c r="X30" s="89"/>
      <c r="Y30" s="89"/>
      <c r="Z30" s="93"/>
      <c r="AA30" s="91"/>
      <c r="AB30" s="92"/>
      <c r="AC30" s="92"/>
      <c r="AF30" s="83"/>
      <c r="AG30" s="4"/>
    </row>
    <row r="31" spans="1:33" ht="12" customHeight="1">
      <c r="A31" s="222" t="s">
        <v>97</v>
      </c>
      <c r="B31" s="223"/>
      <c r="C31" s="216">
        <f t="shared" si="16"/>
        <v>1021</v>
      </c>
      <c r="D31" s="217">
        <f t="shared" si="17"/>
        <v>492</v>
      </c>
      <c r="E31" s="216">
        <f t="shared" si="15"/>
        <v>4</v>
      </c>
      <c r="F31" s="217">
        <f t="shared" si="15"/>
        <v>8</v>
      </c>
      <c r="G31" s="216">
        <f t="shared" si="15"/>
        <v>554</v>
      </c>
      <c r="H31" s="217">
        <f t="shared" si="18"/>
        <v>2079</v>
      </c>
      <c r="I31" s="218">
        <f t="shared" si="1"/>
        <v>0.4911014911014911</v>
      </c>
      <c r="J31" s="219">
        <f t="shared" si="2"/>
        <v>0.23665223665223664</v>
      </c>
      <c r="K31" s="220">
        <f t="shared" si="3"/>
        <v>0.001924001924001924</v>
      </c>
      <c r="L31" s="221">
        <f t="shared" si="5"/>
        <v>0.003848003848003848</v>
      </c>
      <c r="M31" s="218">
        <f t="shared" si="4"/>
        <v>0.2664742664742665</v>
      </c>
      <c r="R31" s="16"/>
      <c r="S31" s="16"/>
      <c r="T31" s="87"/>
      <c r="U31" s="16"/>
      <c r="V31" s="88"/>
      <c r="W31" s="86"/>
      <c r="X31" s="89"/>
      <c r="Y31" s="89"/>
      <c r="Z31" s="93"/>
      <c r="AA31" s="91"/>
      <c r="AB31" s="92"/>
      <c r="AC31" s="92"/>
      <c r="AF31" s="83"/>
      <c r="AG31" s="4"/>
    </row>
    <row r="32" spans="1:33" ht="12" customHeight="1">
      <c r="A32" s="222" t="s">
        <v>98</v>
      </c>
      <c r="B32" s="223"/>
      <c r="C32" s="216">
        <f t="shared" si="16"/>
        <v>1029</v>
      </c>
      <c r="D32" s="217">
        <f t="shared" si="17"/>
        <v>330</v>
      </c>
      <c r="E32" s="216">
        <f t="shared" si="15"/>
        <v>7</v>
      </c>
      <c r="F32" s="217">
        <f t="shared" si="15"/>
        <v>15</v>
      </c>
      <c r="G32" s="216">
        <f t="shared" si="15"/>
        <v>544</v>
      </c>
      <c r="H32" s="217">
        <f t="shared" si="18"/>
        <v>1925</v>
      </c>
      <c r="I32" s="218">
        <f t="shared" si="1"/>
        <v>0.5345454545454545</v>
      </c>
      <c r="J32" s="219">
        <f t="shared" si="2"/>
        <v>0.17142857142857143</v>
      </c>
      <c r="K32" s="220">
        <f t="shared" si="3"/>
        <v>0.0036363636363636364</v>
      </c>
      <c r="L32" s="221">
        <f t="shared" si="5"/>
        <v>0.007792207792207792</v>
      </c>
      <c r="M32" s="218">
        <f t="shared" si="4"/>
        <v>0.2825974025974026</v>
      </c>
      <c r="R32" s="16"/>
      <c r="S32" s="16"/>
      <c r="T32" s="87"/>
      <c r="U32" s="16"/>
      <c r="V32" s="85"/>
      <c r="W32" s="86"/>
      <c r="X32" s="89"/>
      <c r="Y32" s="89"/>
      <c r="Z32" s="93"/>
      <c r="AA32" s="91"/>
      <c r="AB32" s="92"/>
      <c r="AC32" s="92"/>
      <c r="AE32" s="48"/>
      <c r="AF32" s="83"/>
      <c r="AG32" s="4"/>
    </row>
    <row r="33" spans="1:33" ht="12" customHeight="1">
      <c r="A33" s="222" t="s">
        <v>170</v>
      </c>
      <c r="B33" s="223"/>
      <c r="C33" s="216">
        <f aca="true" t="shared" si="19" ref="C33:H33">C34+C35</f>
        <v>805</v>
      </c>
      <c r="D33" s="217">
        <f t="shared" si="19"/>
        <v>294</v>
      </c>
      <c r="E33" s="216">
        <f t="shared" si="19"/>
        <v>8</v>
      </c>
      <c r="F33" s="217">
        <f t="shared" si="19"/>
        <v>10</v>
      </c>
      <c r="G33" s="216">
        <f t="shared" si="19"/>
        <v>546</v>
      </c>
      <c r="H33" s="217">
        <f t="shared" si="19"/>
        <v>1663</v>
      </c>
      <c r="I33" s="218">
        <f t="shared" si="1"/>
        <v>0.4840649428743235</v>
      </c>
      <c r="J33" s="219">
        <f t="shared" si="2"/>
        <v>0.17678893565844858</v>
      </c>
      <c r="K33" s="220">
        <f t="shared" si="3"/>
        <v>0.004810583283223091</v>
      </c>
      <c r="L33" s="221">
        <f t="shared" si="5"/>
        <v>0.006013229104028864</v>
      </c>
      <c r="M33" s="218">
        <f t="shared" si="4"/>
        <v>0.32832230907997595</v>
      </c>
      <c r="R33" s="16"/>
      <c r="S33" s="16"/>
      <c r="T33" s="87"/>
      <c r="U33" s="16"/>
      <c r="V33" s="85"/>
      <c r="W33" s="86"/>
      <c r="X33" s="89"/>
      <c r="Y33" s="89"/>
      <c r="Z33" s="93"/>
      <c r="AA33" s="91"/>
      <c r="AB33" s="92"/>
      <c r="AC33" s="92"/>
      <c r="AE33" s="48"/>
      <c r="AF33" s="83"/>
      <c r="AG33" s="4"/>
    </row>
    <row r="34" spans="1:33" ht="12" customHeight="1">
      <c r="A34" s="222"/>
      <c r="B34" s="223" t="s">
        <v>171</v>
      </c>
      <c r="C34" s="216">
        <f>E131</f>
        <v>72</v>
      </c>
      <c r="D34" s="217">
        <f>I131</f>
        <v>33</v>
      </c>
      <c r="E34" s="216">
        <f aca="true" t="shared" si="20" ref="E34:G36">F131</f>
        <v>3</v>
      </c>
      <c r="F34" s="217">
        <f t="shared" si="20"/>
        <v>0</v>
      </c>
      <c r="G34" s="216">
        <f t="shared" si="20"/>
        <v>50</v>
      </c>
      <c r="H34" s="217">
        <f>D131</f>
        <v>158</v>
      </c>
      <c r="I34" s="218">
        <f t="shared" si="1"/>
        <v>0.45569620253164556</v>
      </c>
      <c r="J34" s="219">
        <f t="shared" si="2"/>
        <v>0.2088607594936709</v>
      </c>
      <c r="K34" s="220">
        <f t="shared" si="3"/>
        <v>0.0189873417721519</v>
      </c>
      <c r="L34" s="221" t="str">
        <f t="shared" si="5"/>
        <v>-</v>
      </c>
      <c r="M34" s="218">
        <f t="shared" si="4"/>
        <v>0.31645569620253167</v>
      </c>
      <c r="R34" s="16"/>
      <c r="S34" s="16"/>
      <c r="T34" s="87"/>
      <c r="U34" s="16"/>
      <c r="V34" s="88"/>
      <c r="W34" s="86"/>
      <c r="X34" s="89"/>
      <c r="Y34" s="89"/>
      <c r="Z34" s="93"/>
      <c r="AA34" s="91"/>
      <c r="AB34" s="92"/>
      <c r="AC34" s="92"/>
      <c r="AF34" s="83"/>
      <c r="AG34" s="4"/>
    </row>
    <row r="35" spans="1:33" ht="12" customHeight="1">
      <c r="A35" s="222"/>
      <c r="B35" s="223" t="s">
        <v>99</v>
      </c>
      <c r="C35" s="216">
        <f>E132</f>
        <v>733</v>
      </c>
      <c r="D35" s="217">
        <f>I132</f>
        <v>261</v>
      </c>
      <c r="E35" s="216">
        <f t="shared" si="20"/>
        <v>5</v>
      </c>
      <c r="F35" s="217">
        <f t="shared" si="20"/>
        <v>10</v>
      </c>
      <c r="G35" s="216">
        <f t="shared" si="20"/>
        <v>496</v>
      </c>
      <c r="H35" s="217">
        <f>D132</f>
        <v>1505</v>
      </c>
      <c r="I35" s="218">
        <f t="shared" si="1"/>
        <v>0.4870431893687708</v>
      </c>
      <c r="J35" s="219">
        <f t="shared" si="2"/>
        <v>0.173421926910299</v>
      </c>
      <c r="K35" s="220">
        <f t="shared" si="3"/>
        <v>0.0033222591362126247</v>
      </c>
      <c r="L35" s="221">
        <f t="shared" si="5"/>
        <v>0.006644518272425249</v>
      </c>
      <c r="M35" s="218">
        <f t="shared" si="4"/>
        <v>0.3295681063122924</v>
      </c>
      <c r="O35" s="17"/>
      <c r="R35" s="16"/>
      <c r="S35" s="16"/>
      <c r="U35" s="16"/>
      <c r="V35" s="88"/>
      <c r="W35" s="86"/>
      <c r="X35" s="89"/>
      <c r="Y35" s="89"/>
      <c r="Z35" s="93"/>
      <c r="AA35" s="91"/>
      <c r="AB35" s="92"/>
      <c r="AC35" s="92"/>
      <c r="AF35" s="83"/>
      <c r="AG35" s="4"/>
    </row>
    <row r="36" spans="1:33" ht="12" customHeight="1">
      <c r="A36" s="222" t="s">
        <v>100</v>
      </c>
      <c r="B36" s="223"/>
      <c r="C36" s="216">
        <f>E133</f>
        <v>928</v>
      </c>
      <c r="D36" s="217">
        <f>I133</f>
        <v>392</v>
      </c>
      <c r="E36" s="216">
        <f t="shared" si="20"/>
        <v>11</v>
      </c>
      <c r="F36" s="217">
        <f t="shared" si="20"/>
        <v>28</v>
      </c>
      <c r="G36" s="216">
        <f t="shared" si="20"/>
        <v>789</v>
      </c>
      <c r="H36" s="217">
        <f>D133</f>
        <v>2148</v>
      </c>
      <c r="I36" s="218">
        <f t="shared" si="1"/>
        <v>0.43202979515828677</v>
      </c>
      <c r="J36" s="219">
        <f t="shared" si="2"/>
        <v>0.1824953445065177</v>
      </c>
      <c r="K36" s="220">
        <f t="shared" si="3"/>
        <v>0.005121042830540037</v>
      </c>
      <c r="L36" s="221">
        <f t="shared" si="5"/>
        <v>0.01303538175046555</v>
      </c>
      <c r="M36" s="218">
        <f t="shared" si="4"/>
        <v>0.36731843575418993</v>
      </c>
      <c r="R36" s="16"/>
      <c r="S36" s="16"/>
      <c r="U36" s="16"/>
      <c r="V36" s="85"/>
      <c r="W36" s="86"/>
      <c r="X36" s="89"/>
      <c r="Y36" s="89"/>
      <c r="Z36" s="93"/>
      <c r="AA36" s="91"/>
      <c r="AB36" s="92"/>
      <c r="AC36" s="92"/>
      <c r="AF36" s="83"/>
      <c r="AG36" s="4"/>
    </row>
    <row r="37" spans="1:33" ht="12" customHeight="1">
      <c r="A37" s="222" t="s">
        <v>172</v>
      </c>
      <c r="B37" s="223"/>
      <c r="C37" s="216">
        <f aca="true" t="shared" si="21" ref="C37:H37">C38+C39</f>
        <v>1015</v>
      </c>
      <c r="D37" s="217">
        <f t="shared" si="21"/>
        <v>266</v>
      </c>
      <c r="E37" s="216">
        <f t="shared" si="21"/>
        <v>5</v>
      </c>
      <c r="F37" s="217">
        <f t="shared" si="21"/>
        <v>13</v>
      </c>
      <c r="G37" s="216">
        <f t="shared" si="21"/>
        <v>645</v>
      </c>
      <c r="H37" s="217">
        <f t="shared" si="21"/>
        <v>1944</v>
      </c>
      <c r="I37" s="218">
        <f t="shared" si="1"/>
        <v>0.522119341563786</v>
      </c>
      <c r="J37" s="219">
        <f t="shared" si="2"/>
        <v>0.1368312757201646</v>
      </c>
      <c r="K37" s="220">
        <f t="shared" si="3"/>
        <v>0.00257201646090535</v>
      </c>
      <c r="L37" s="221">
        <f t="shared" si="5"/>
        <v>0.006687242798353909</v>
      </c>
      <c r="M37" s="218">
        <f t="shared" si="4"/>
        <v>0.3317901234567901</v>
      </c>
      <c r="R37" s="16"/>
      <c r="S37" s="16"/>
      <c r="U37" s="16"/>
      <c r="V37" s="85"/>
      <c r="W37" s="86"/>
      <c r="X37" s="89"/>
      <c r="Y37" s="89"/>
      <c r="Z37" s="93"/>
      <c r="AA37" s="91"/>
      <c r="AB37" s="92"/>
      <c r="AC37" s="92"/>
      <c r="AF37" s="83"/>
      <c r="AG37" s="4"/>
    </row>
    <row r="38" spans="1:33" ht="12" customHeight="1">
      <c r="A38" s="222"/>
      <c r="B38" s="223" t="s">
        <v>173</v>
      </c>
      <c r="C38" s="216">
        <f aca="true" t="shared" si="22" ref="C38:C51">E134</f>
        <v>11</v>
      </c>
      <c r="D38" s="217">
        <f aca="true" t="shared" si="23" ref="D38:D51">I134</f>
        <v>3</v>
      </c>
      <c r="E38" s="216">
        <f aca="true" t="shared" si="24" ref="E38:G51">F134</f>
        <v>0</v>
      </c>
      <c r="F38" s="217">
        <f t="shared" si="24"/>
        <v>0</v>
      </c>
      <c r="G38" s="216">
        <f t="shared" si="24"/>
        <v>4</v>
      </c>
      <c r="H38" s="217">
        <f aca="true" t="shared" si="25" ref="H38:H51">D134</f>
        <v>18</v>
      </c>
      <c r="I38" s="218">
        <f t="shared" si="1"/>
        <v>0.6111111111111112</v>
      </c>
      <c r="J38" s="219">
        <f t="shared" si="2"/>
        <v>0.16666666666666666</v>
      </c>
      <c r="K38" s="220" t="str">
        <f t="shared" si="3"/>
        <v>-</v>
      </c>
      <c r="L38" s="221" t="str">
        <f t="shared" si="5"/>
        <v>-</v>
      </c>
      <c r="M38" s="218">
        <f t="shared" si="4"/>
        <v>0.2222222222222222</v>
      </c>
      <c r="R38" s="16"/>
      <c r="S38" s="16"/>
      <c r="T38" s="87"/>
      <c r="U38" s="16"/>
      <c r="V38" s="88"/>
      <c r="W38" s="86"/>
      <c r="X38" s="89"/>
      <c r="Y38" s="89"/>
      <c r="Z38" s="93"/>
      <c r="AA38" s="91"/>
      <c r="AB38" s="92"/>
      <c r="AC38" s="92"/>
      <c r="AF38" s="83"/>
      <c r="AG38" s="4"/>
    </row>
    <row r="39" spans="1:33" ht="12" customHeight="1">
      <c r="A39" s="222"/>
      <c r="B39" s="223" t="s">
        <v>140</v>
      </c>
      <c r="C39" s="216">
        <f t="shared" si="22"/>
        <v>1004</v>
      </c>
      <c r="D39" s="217">
        <f t="shared" si="23"/>
        <v>263</v>
      </c>
      <c r="E39" s="216">
        <f t="shared" si="24"/>
        <v>5</v>
      </c>
      <c r="F39" s="217">
        <f t="shared" si="24"/>
        <v>13</v>
      </c>
      <c r="G39" s="216">
        <f t="shared" si="24"/>
        <v>641</v>
      </c>
      <c r="H39" s="217">
        <f t="shared" si="25"/>
        <v>1926</v>
      </c>
      <c r="I39" s="218">
        <f t="shared" si="1"/>
        <v>0.5212876427829699</v>
      </c>
      <c r="J39" s="219">
        <f t="shared" si="2"/>
        <v>0.13655244029075805</v>
      </c>
      <c r="K39" s="220">
        <f t="shared" si="3"/>
        <v>0.002596053997923157</v>
      </c>
      <c r="L39" s="221">
        <f t="shared" si="5"/>
        <v>0.006749740394600207</v>
      </c>
      <c r="M39" s="218">
        <f t="shared" si="4"/>
        <v>0.3328141225337487</v>
      </c>
      <c r="R39" s="16"/>
      <c r="S39" s="16"/>
      <c r="T39" s="87"/>
      <c r="U39" s="16"/>
      <c r="V39" s="88"/>
      <c r="W39" s="86"/>
      <c r="X39" s="89"/>
      <c r="Y39" s="89"/>
      <c r="Z39" s="93"/>
      <c r="AA39" s="91"/>
      <c r="AB39" s="92"/>
      <c r="AC39" s="92"/>
      <c r="AF39" s="83"/>
      <c r="AG39" s="4"/>
    </row>
    <row r="40" spans="1:33" ht="12" customHeight="1">
      <c r="A40" s="222" t="s">
        <v>101</v>
      </c>
      <c r="B40" s="223"/>
      <c r="C40" s="216">
        <f t="shared" si="22"/>
        <v>827</v>
      </c>
      <c r="D40" s="217">
        <f t="shared" si="23"/>
        <v>260</v>
      </c>
      <c r="E40" s="216">
        <f t="shared" si="24"/>
        <v>8</v>
      </c>
      <c r="F40" s="217">
        <f t="shared" si="24"/>
        <v>18</v>
      </c>
      <c r="G40" s="216">
        <f t="shared" si="24"/>
        <v>512</v>
      </c>
      <c r="H40" s="217">
        <f t="shared" si="25"/>
        <v>1625</v>
      </c>
      <c r="I40" s="218">
        <f t="shared" si="1"/>
        <v>0.5089230769230769</v>
      </c>
      <c r="J40" s="219">
        <f t="shared" si="2"/>
        <v>0.16</v>
      </c>
      <c r="K40" s="220">
        <f t="shared" si="3"/>
        <v>0.004923076923076923</v>
      </c>
      <c r="L40" s="221">
        <f t="shared" si="5"/>
        <v>0.011076923076923076</v>
      </c>
      <c r="M40" s="218">
        <f t="shared" si="4"/>
        <v>0.3150769230769231</v>
      </c>
      <c r="R40" s="16"/>
      <c r="S40" s="16"/>
      <c r="T40" s="87"/>
      <c r="U40" s="16"/>
      <c r="V40" s="88"/>
      <c r="W40" s="86"/>
      <c r="X40" s="89"/>
      <c r="Y40" s="89"/>
      <c r="Z40" s="93"/>
      <c r="AA40" s="91"/>
      <c r="AB40" s="92"/>
      <c r="AC40" s="92"/>
      <c r="AF40" s="83"/>
      <c r="AG40" s="4"/>
    </row>
    <row r="41" spans="1:33" ht="12" customHeight="1">
      <c r="A41" s="222" t="s">
        <v>102</v>
      </c>
      <c r="B41" s="223"/>
      <c r="C41" s="216">
        <f t="shared" si="22"/>
        <v>1086</v>
      </c>
      <c r="D41" s="217">
        <f t="shared" si="23"/>
        <v>168</v>
      </c>
      <c r="E41" s="216">
        <f t="shared" si="24"/>
        <v>8</v>
      </c>
      <c r="F41" s="217">
        <f t="shared" si="24"/>
        <v>9</v>
      </c>
      <c r="G41" s="216">
        <f t="shared" si="24"/>
        <v>458</v>
      </c>
      <c r="H41" s="217">
        <f t="shared" si="25"/>
        <v>1729</v>
      </c>
      <c r="I41" s="218">
        <f t="shared" si="1"/>
        <v>0.6281087333718912</v>
      </c>
      <c r="J41" s="219">
        <f t="shared" si="2"/>
        <v>0.09716599190283401</v>
      </c>
      <c r="K41" s="220">
        <f t="shared" si="3"/>
        <v>0.004626951995373048</v>
      </c>
      <c r="L41" s="221">
        <f t="shared" si="5"/>
        <v>0.005205320994794679</v>
      </c>
      <c r="M41" s="218">
        <f t="shared" si="4"/>
        <v>0.264893001735107</v>
      </c>
      <c r="R41" s="16"/>
      <c r="S41" s="16"/>
      <c r="T41" s="87"/>
      <c r="U41" s="16"/>
      <c r="V41" s="88"/>
      <c r="W41" s="86"/>
      <c r="X41" s="89"/>
      <c r="Y41" s="89"/>
      <c r="Z41" s="93"/>
      <c r="AA41" s="91"/>
      <c r="AB41" s="92"/>
      <c r="AC41" s="92"/>
      <c r="AE41" s="48"/>
      <c r="AF41" s="83"/>
      <c r="AG41" s="4"/>
    </row>
    <row r="42" spans="1:33" ht="12" customHeight="1">
      <c r="A42" s="222" t="s">
        <v>103</v>
      </c>
      <c r="B42" s="223"/>
      <c r="C42" s="216">
        <f t="shared" si="22"/>
        <v>743</v>
      </c>
      <c r="D42" s="217">
        <f t="shared" si="23"/>
        <v>201</v>
      </c>
      <c r="E42" s="216">
        <f t="shared" si="24"/>
        <v>2</v>
      </c>
      <c r="F42" s="217">
        <f t="shared" si="24"/>
        <v>7</v>
      </c>
      <c r="G42" s="216">
        <f t="shared" si="24"/>
        <v>415</v>
      </c>
      <c r="H42" s="217">
        <f t="shared" si="25"/>
        <v>1368</v>
      </c>
      <c r="I42" s="218">
        <f t="shared" si="1"/>
        <v>0.5431286549707602</v>
      </c>
      <c r="J42" s="219">
        <f t="shared" si="2"/>
        <v>0.14692982456140352</v>
      </c>
      <c r="K42" s="220">
        <f t="shared" si="3"/>
        <v>0.0014619883040935672</v>
      </c>
      <c r="L42" s="221">
        <f t="shared" si="5"/>
        <v>0.005116959064327485</v>
      </c>
      <c r="M42" s="218">
        <f t="shared" si="4"/>
        <v>0.3033625730994152</v>
      </c>
      <c r="R42" s="16"/>
      <c r="S42" s="16"/>
      <c r="U42" s="16"/>
      <c r="V42" s="88"/>
      <c r="W42" s="86"/>
      <c r="X42" s="89"/>
      <c r="Y42" s="89"/>
      <c r="Z42" s="93"/>
      <c r="AA42" s="91"/>
      <c r="AB42" s="92"/>
      <c r="AC42" s="92"/>
      <c r="AF42" s="83"/>
      <c r="AG42" s="4"/>
    </row>
    <row r="43" spans="1:33" ht="12" customHeight="1">
      <c r="A43" s="222" t="s">
        <v>104</v>
      </c>
      <c r="B43" s="223"/>
      <c r="C43" s="216">
        <f t="shared" si="22"/>
        <v>1192</v>
      </c>
      <c r="D43" s="217">
        <f t="shared" si="23"/>
        <v>248</v>
      </c>
      <c r="E43" s="216">
        <f t="shared" si="24"/>
        <v>4</v>
      </c>
      <c r="F43" s="217">
        <f t="shared" si="24"/>
        <v>6</v>
      </c>
      <c r="G43" s="216">
        <f t="shared" si="24"/>
        <v>511</v>
      </c>
      <c r="H43" s="217">
        <f t="shared" si="25"/>
        <v>1961</v>
      </c>
      <c r="I43" s="218">
        <f t="shared" si="1"/>
        <v>0.6078531361550229</v>
      </c>
      <c r="J43" s="219">
        <f t="shared" si="2"/>
        <v>0.12646608873023968</v>
      </c>
      <c r="K43" s="220">
        <f t="shared" si="3"/>
        <v>0.002039775624681285</v>
      </c>
      <c r="L43" s="221">
        <f t="shared" si="5"/>
        <v>0.0030596634370219276</v>
      </c>
      <c r="M43" s="218">
        <f t="shared" si="4"/>
        <v>0.2605813360530342</v>
      </c>
      <c r="R43" s="16"/>
      <c r="S43" s="16"/>
      <c r="U43" s="16"/>
      <c r="V43" s="88"/>
      <c r="W43" s="86"/>
      <c r="X43" s="89"/>
      <c r="Y43" s="89"/>
      <c r="Z43" s="93"/>
      <c r="AA43" s="91"/>
      <c r="AB43" s="92"/>
      <c r="AC43" s="92"/>
      <c r="AF43" s="83"/>
      <c r="AG43" s="4"/>
    </row>
    <row r="44" spans="1:33" ht="12" customHeight="1">
      <c r="A44" s="222" t="s">
        <v>105</v>
      </c>
      <c r="B44" s="223"/>
      <c r="C44" s="216">
        <f t="shared" si="22"/>
        <v>1457</v>
      </c>
      <c r="D44" s="217">
        <f t="shared" si="23"/>
        <v>248</v>
      </c>
      <c r="E44" s="216">
        <f t="shared" si="24"/>
        <v>11</v>
      </c>
      <c r="F44" s="217">
        <f t="shared" si="24"/>
        <v>10</v>
      </c>
      <c r="G44" s="216">
        <f t="shared" si="24"/>
        <v>527</v>
      </c>
      <c r="H44" s="217">
        <f t="shared" si="25"/>
        <v>2253</v>
      </c>
      <c r="I44" s="218">
        <f t="shared" si="1"/>
        <v>0.6466932978251221</v>
      </c>
      <c r="J44" s="219">
        <f t="shared" si="2"/>
        <v>0.11007545494895694</v>
      </c>
      <c r="K44" s="220">
        <f t="shared" si="3"/>
        <v>0.004882379050155349</v>
      </c>
      <c r="L44" s="221">
        <f t="shared" si="5"/>
        <v>0.004438526409232135</v>
      </c>
      <c r="M44" s="218">
        <f t="shared" si="4"/>
        <v>0.2339103417665335</v>
      </c>
      <c r="R44" s="16"/>
      <c r="S44" s="16"/>
      <c r="T44" s="87"/>
      <c r="U44" s="16"/>
      <c r="V44" s="88"/>
      <c r="W44" s="86"/>
      <c r="X44" s="89"/>
      <c r="Y44" s="89"/>
      <c r="Z44" s="93"/>
      <c r="AA44" s="91"/>
      <c r="AB44" s="92"/>
      <c r="AC44" s="92"/>
      <c r="AF44" s="83"/>
      <c r="AG44" s="4"/>
    </row>
    <row r="45" spans="1:33" ht="12" customHeight="1">
      <c r="A45" s="222" t="s">
        <v>106</v>
      </c>
      <c r="B45" s="223"/>
      <c r="C45" s="216">
        <f t="shared" si="22"/>
        <v>1447</v>
      </c>
      <c r="D45" s="217">
        <f t="shared" si="23"/>
        <v>189</v>
      </c>
      <c r="E45" s="216">
        <f t="shared" si="24"/>
        <v>16</v>
      </c>
      <c r="F45" s="217">
        <f t="shared" si="24"/>
        <v>14</v>
      </c>
      <c r="G45" s="216">
        <f t="shared" si="24"/>
        <v>492</v>
      </c>
      <c r="H45" s="217">
        <f t="shared" si="25"/>
        <v>2158</v>
      </c>
      <c r="I45" s="218">
        <f t="shared" si="1"/>
        <v>0.6705282669138091</v>
      </c>
      <c r="J45" s="219">
        <f t="shared" si="2"/>
        <v>0.08758109360519</v>
      </c>
      <c r="K45" s="220">
        <f t="shared" si="3"/>
        <v>0.0074142724745134385</v>
      </c>
      <c r="L45" s="221">
        <f t="shared" si="5"/>
        <v>0.006487488415199258</v>
      </c>
      <c r="M45" s="218">
        <f t="shared" si="4"/>
        <v>0.22798887859128822</v>
      </c>
      <c r="R45" s="16"/>
      <c r="S45" s="16"/>
      <c r="T45" s="87"/>
      <c r="U45" s="16"/>
      <c r="V45" s="88"/>
      <c r="W45" s="86"/>
      <c r="X45" s="89"/>
      <c r="Y45" s="89"/>
      <c r="Z45" s="93"/>
      <c r="AA45" s="91"/>
      <c r="AB45" s="92"/>
      <c r="AC45" s="92"/>
      <c r="AE45" s="47"/>
      <c r="AF45" s="94"/>
      <c r="AG45" s="4"/>
    </row>
    <row r="46" spans="1:33" ht="12" customHeight="1">
      <c r="A46" s="222" t="s">
        <v>107</v>
      </c>
      <c r="B46" s="223"/>
      <c r="C46" s="216">
        <f t="shared" si="22"/>
        <v>939</v>
      </c>
      <c r="D46" s="217">
        <f t="shared" si="23"/>
        <v>454</v>
      </c>
      <c r="E46" s="216">
        <f t="shared" si="24"/>
        <v>13</v>
      </c>
      <c r="F46" s="217">
        <f t="shared" si="24"/>
        <v>39</v>
      </c>
      <c r="G46" s="216">
        <f t="shared" si="24"/>
        <v>996</v>
      </c>
      <c r="H46" s="217">
        <f t="shared" si="25"/>
        <v>2441</v>
      </c>
      <c r="I46" s="218">
        <f t="shared" si="1"/>
        <v>0.3846784104875051</v>
      </c>
      <c r="J46" s="219">
        <f t="shared" si="2"/>
        <v>0.18598934862761163</v>
      </c>
      <c r="K46" s="220">
        <f t="shared" si="3"/>
        <v>0.005325686194182712</v>
      </c>
      <c r="L46" s="221">
        <f t="shared" si="5"/>
        <v>0.015977058582548137</v>
      </c>
      <c r="M46" s="218">
        <f t="shared" si="4"/>
        <v>0.4080294961081524</v>
      </c>
      <c r="R46" s="16"/>
      <c r="S46" s="16"/>
      <c r="T46" s="87"/>
      <c r="U46" s="16"/>
      <c r="V46" s="88"/>
      <c r="W46" s="86"/>
      <c r="X46" s="89"/>
      <c r="Y46" s="89"/>
      <c r="Z46" s="93"/>
      <c r="AA46" s="91"/>
      <c r="AB46" s="92"/>
      <c r="AC46" s="92"/>
      <c r="AF46" s="83"/>
      <c r="AG46" s="4"/>
    </row>
    <row r="47" spans="1:33" ht="12" customHeight="1">
      <c r="A47" s="222" t="s">
        <v>108</v>
      </c>
      <c r="B47" s="223"/>
      <c r="C47" s="216">
        <f t="shared" si="22"/>
        <v>1048</v>
      </c>
      <c r="D47" s="217">
        <f t="shared" si="23"/>
        <v>340</v>
      </c>
      <c r="E47" s="216">
        <f t="shared" si="24"/>
        <v>10</v>
      </c>
      <c r="F47" s="217">
        <f t="shared" si="24"/>
        <v>18</v>
      </c>
      <c r="G47" s="216">
        <f t="shared" si="24"/>
        <v>677</v>
      </c>
      <c r="H47" s="217">
        <f t="shared" si="25"/>
        <v>2093</v>
      </c>
      <c r="I47" s="218">
        <f t="shared" si="1"/>
        <v>0.5007166746297181</v>
      </c>
      <c r="J47" s="219">
        <f t="shared" si="2"/>
        <v>0.16244624940277114</v>
      </c>
      <c r="K47" s="220">
        <f t="shared" si="3"/>
        <v>0.004777830864787387</v>
      </c>
      <c r="L47" s="221">
        <f t="shared" si="5"/>
        <v>0.008600095556617296</v>
      </c>
      <c r="M47" s="218">
        <f t="shared" si="4"/>
        <v>0.32345914954610605</v>
      </c>
      <c r="R47" s="16"/>
      <c r="S47" s="16"/>
      <c r="T47" s="87"/>
      <c r="U47" s="16"/>
      <c r="V47" s="88"/>
      <c r="W47" s="86"/>
      <c r="X47" s="89"/>
      <c r="Y47" s="89"/>
      <c r="Z47" s="93"/>
      <c r="AA47" s="91"/>
      <c r="AB47" s="92"/>
      <c r="AC47" s="92"/>
      <c r="AF47" s="83"/>
      <c r="AG47" s="4"/>
    </row>
    <row r="48" spans="1:33" ht="12" customHeight="1">
      <c r="A48" s="222" t="s">
        <v>109</v>
      </c>
      <c r="B48" s="223"/>
      <c r="C48" s="216">
        <f t="shared" si="22"/>
        <v>1292</v>
      </c>
      <c r="D48" s="217">
        <f t="shared" si="23"/>
        <v>252</v>
      </c>
      <c r="E48" s="216">
        <f t="shared" si="24"/>
        <v>12</v>
      </c>
      <c r="F48" s="217">
        <f t="shared" si="24"/>
        <v>16</v>
      </c>
      <c r="G48" s="216">
        <f t="shared" si="24"/>
        <v>562</v>
      </c>
      <c r="H48" s="217">
        <f t="shared" si="25"/>
        <v>2134</v>
      </c>
      <c r="I48" s="218">
        <f t="shared" si="1"/>
        <v>0.60543580131209</v>
      </c>
      <c r="J48" s="219">
        <f t="shared" si="2"/>
        <v>0.11808809746954077</v>
      </c>
      <c r="K48" s="220">
        <f t="shared" si="3"/>
        <v>0.005623242736644799</v>
      </c>
      <c r="L48" s="221">
        <f t="shared" si="5"/>
        <v>0.007497656982193065</v>
      </c>
      <c r="M48" s="218">
        <f t="shared" si="4"/>
        <v>0.2633552014995314</v>
      </c>
      <c r="R48" s="16"/>
      <c r="S48" s="16"/>
      <c r="T48" s="87"/>
      <c r="U48" s="16"/>
      <c r="V48" s="88"/>
      <c r="W48" s="86"/>
      <c r="X48" s="89"/>
      <c r="Y48" s="89"/>
      <c r="Z48" s="93"/>
      <c r="AA48" s="91"/>
      <c r="AB48" s="92"/>
      <c r="AC48" s="92"/>
      <c r="AE48" s="47"/>
      <c r="AF48" s="83"/>
      <c r="AG48" s="4"/>
    </row>
    <row r="49" spans="1:33" ht="12" customHeight="1">
      <c r="A49" s="222" t="s">
        <v>139</v>
      </c>
      <c r="B49" s="223"/>
      <c r="C49" s="216">
        <f t="shared" si="22"/>
        <v>919</v>
      </c>
      <c r="D49" s="217">
        <f t="shared" si="23"/>
        <v>342</v>
      </c>
      <c r="E49" s="216">
        <f t="shared" si="24"/>
        <v>4</v>
      </c>
      <c r="F49" s="217">
        <f t="shared" si="24"/>
        <v>16</v>
      </c>
      <c r="G49" s="216">
        <f t="shared" si="24"/>
        <v>560</v>
      </c>
      <c r="H49" s="217">
        <f t="shared" si="25"/>
        <v>1841</v>
      </c>
      <c r="I49" s="218">
        <f t="shared" si="1"/>
        <v>0.4991852254209669</v>
      </c>
      <c r="J49" s="219">
        <f t="shared" si="2"/>
        <v>0.18576860401955458</v>
      </c>
      <c r="K49" s="220">
        <f t="shared" si="3"/>
        <v>0.0021727322107550242</v>
      </c>
      <c r="L49" s="221">
        <f t="shared" si="5"/>
        <v>0.008690928843020097</v>
      </c>
      <c r="M49" s="218">
        <f t="shared" si="4"/>
        <v>0.3041825095057034</v>
      </c>
      <c r="R49" s="16"/>
      <c r="S49" s="16"/>
      <c r="T49" s="87"/>
      <c r="U49" s="16"/>
      <c r="V49" s="88"/>
      <c r="W49" s="86"/>
      <c r="X49" s="89"/>
      <c r="Y49" s="89"/>
      <c r="Z49" s="93"/>
      <c r="AA49" s="91"/>
      <c r="AB49" s="92"/>
      <c r="AC49" s="92"/>
      <c r="AF49" s="83"/>
      <c r="AG49" s="4"/>
    </row>
    <row r="50" spans="1:33" ht="12" customHeight="1">
      <c r="A50" s="222" t="s">
        <v>110</v>
      </c>
      <c r="B50" s="223"/>
      <c r="C50" s="216">
        <f t="shared" si="22"/>
        <v>1400</v>
      </c>
      <c r="D50" s="217">
        <f t="shared" si="23"/>
        <v>415</v>
      </c>
      <c r="E50" s="216">
        <f t="shared" si="24"/>
        <v>5</v>
      </c>
      <c r="F50" s="217">
        <f t="shared" si="24"/>
        <v>9</v>
      </c>
      <c r="G50" s="216">
        <f t="shared" si="24"/>
        <v>464</v>
      </c>
      <c r="H50" s="217">
        <f t="shared" si="25"/>
        <v>2293</v>
      </c>
      <c r="I50" s="218">
        <f t="shared" si="1"/>
        <v>0.6105538595726123</v>
      </c>
      <c r="J50" s="219">
        <f t="shared" si="2"/>
        <v>0.18098560837331007</v>
      </c>
      <c r="K50" s="220">
        <f t="shared" si="3"/>
        <v>0.002180549498473615</v>
      </c>
      <c r="L50" s="221">
        <f t="shared" si="5"/>
        <v>0.0039249890972525075</v>
      </c>
      <c r="M50" s="218">
        <f t="shared" si="4"/>
        <v>0.2023549934583515</v>
      </c>
      <c r="O50" s="17"/>
      <c r="R50" s="16"/>
      <c r="S50" s="16"/>
      <c r="U50" s="16"/>
      <c r="V50" s="88"/>
      <c r="W50" s="86"/>
      <c r="X50" s="89"/>
      <c r="Y50" s="89"/>
      <c r="Z50" s="93"/>
      <c r="AA50" s="91"/>
      <c r="AB50" s="92"/>
      <c r="AC50" s="92"/>
      <c r="AF50" s="83"/>
      <c r="AG50" s="4"/>
    </row>
    <row r="51" spans="1:33" ht="12" customHeight="1">
      <c r="A51" s="222" t="s">
        <v>111</v>
      </c>
      <c r="B51" s="223"/>
      <c r="C51" s="216">
        <f t="shared" si="22"/>
        <v>1123</v>
      </c>
      <c r="D51" s="217">
        <f t="shared" si="23"/>
        <v>560</v>
      </c>
      <c r="E51" s="216">
        <f t="shared" si="24"/>
        <v>3</v>
      </c>
      <c r="F51" s="217">
        <f t="shared" si="24"/>
        <v>4</v>
      </c>
      <c r="G51" s="216">
        <f t="shared" si="24"/>
        <v>707</v>
      </c>
      <c r="H51" s="217">
        <f t="shared" si="25"/>
        <v>2397</v>
      </c>
      <c r="I51" s="218">
        <f t="shared" si="1"/>
        <v>0.4685022945348352</v>
      </c>
      <c r="J51" s="219">
        <f>D51/H51</f>
        <v>0.23362536503963288</v>
      </c>
      <c r="K51" s="220">
        <f>IF(E51=0,"-",E51/H51)</f>
        <v>0.0012515644555694619</v>
      </c>
      <c r="L51" s="221">
        <f>IF(F51=0,"-",F51/H51)</f>
        <v>0.001668752607425949</v>
      </c>
      <c r="M51" s="218">
        <f>G51/H51</f>
        <v>0.2949520233625365</v>
      </c>
      <c r="O51" s="17"/>
      <c r="R51" s="16"/>
      <c r="S51" s="16"/>
      <c r="U51" s="16"/>
      <c r="V51" s="88"/>
      <c r="W51" s="86"/>
      <c r="X51" s="89"/>
      <c r="Y51" s="89"/>
      <c r="Z51" s="93"/>
      <c r="AA51" s="91"/>
      <c r="AB51" s="92"/>
      <c r="AC51" s="92"/>
      <c r="AF51" s="83"/>
      <c r="AG51" s="4"/>
    </row>
    <row r="52" spans="1:33" s="84" customFormat="1" ht="12" customHeight="1">
      <c r="A52" s="224" t="s">
        <v>188</v>
      </c>
      <c r="B52" s="225"/>
      <c r="C52" s="226">
        <f aca="true" t="shared" si="26" ref="C52:H52">C24+C25+C26+C27+C28+C29+C30+C31+C32+C35+C36+C39+C40+C41+C42+C43+C44+C45+C46+C47+C48+C49+C50+C51</f>
        <v>25541</v>
      </c>
      <c r="D52" s="227">
        <f t="shared" si="26"/>
        <v>8225</v>
      </c>
      <c r="E52" s="226">
        <f t="shared" si="26"/>
        <v>161</v>
      </c>
      <c r="F52" s="227">
        <f t="shared" si="26"/>
        <v>352</v>
      </c>
      <c r="G52" s="226">
        <f t="shared" si="26"/>
        <v>13718</v>
      </c>
      <c r="H52" s="227">
        <f t="shared" si="26"/>
        <v>47997</v>
      </c>
      <c r="I52" s="228">
        <f t="shared" si="1"/>
        <v>0.5321374252557451</v>
      </c>
      <c r="J52" s="229">
        <f t="shared" si="2"/>
        <v>0.1713648769714774</v>
      </c>
      <c r="K52" s="230">
        <f t="shared" si="3"/>
        <v>0.0033543763151863658</v>
      </c>
      <c r="L52" s="231">
        <f t="shared" si="5"/>
        <v>0.007333791695314291</v>
      </c>
      <c r="M52" s="228">
        <f t="shared" si="4"/>
        <v>0.2858095297622768</v>
      </c>
      <c r="P52" s="18"/>
      <c r="Q52" s="18"/>
      <c r="R52" s="168"/>
      <c r="S52" s="168"/>
      <c r="T52" s="169"/>
      <c r="U52" s="168"/>
      <c r="V52" s="170"/>
      <c r="W52" s="171"/>
      <c r="X52" s="172"/>
      <c r="Y52" s="172"/>
      <c r="Z52" s="173"/>
      <c r="AA52" s="174"/>
      <c r="AB52" s="175"/>
      <c r="AC52" s="175"/>
      <c r="AD52" s="176"/>
      <c r="AE52" s="48"/>
      <c r="AF52" s="94"/>
      <c r="AG52" s="48"/>
    </row>
    <row r="53" spans="1:35" ht="12" customHeight="1">
      <c r="A53" s="206" t="s">
        <v>0</v>
      </c>
      <c r="B53" s="207"/>
      <c r="C53" s="208" t="s">
        <v>1</v>
      </c>
      <c r="D53" s="209" t="s">
        <v>2</v>
      </c>
      <c r="E53" s="210" t="s">
        <v>66</v>
      </c>
      <c r="F53" s="211" t="s">
        <v>129</v>
      </c>
      <c r="G53" s="212" t="s">
        <v>3</v>
      </c>
      <c r="H53" s="213" t="s">
        <v>4</v>
      </c>
      <c r="I53" s="208" t="s">
        <v>5</v>
      </c>
      <c r="J53" s="209" t="s">
        <v>6</v>
      </c>
      <c r="K53" s="210" t="s">
        <v>67</v>
      </c>
      <c r="L53" s="211" t="s">
        <v>128</v>
      </c>
      <c r="M53" s="212" t="s">
        <v>68</v>
      </c>
      <c r="O53" s="84"/>
      <c r="V53" s="85"/>
      <c r="W53" s="6"/>
      <c r="AF53" s="15"/>
      <c r="AH53" s="84"/>
      <c r="AI53" s="84"/>
    </row>
    <row r="54" spans="1:33" ht="12">
      <c r="A54" s="222" t="s">
        <v>142</v>
      </c>
      <c r="B54" s="223"/>
      <c r="C54" s="216">
        <f aca="true" t="shared" si="27" ref="C54:H54">C55+C56</f>
        <v>513</v>
      </c>
      <c r="D54" s="217">
        <f t="shared" si="27"/>
        <v>613</v>
      </c>
      <c r="E54" s="216">
        <f t="shared" si="27"/>
        <v>2</v>
      </c>
      <c r="F54" s="217">
        <f t="shared" si="27"/>
        <v>9</v>
      </c>
      <c r="G54" s="216">
        <f t="shared" si="27"/>
        <v>680</v>
      </c>
      <c r="H54" s="217">
        <f t="shared" si="27"/>
        <v>1817</v>
      </c>
      <c r="I54" s="218">
        <f t="shared" si="1"/>
        <v>0.28233351678591084</v>
      </c>
      <c r="J54" s="219">
        <f t="shared" si="2"/>
        <v>0.33736929003852506</v>
      </c>
      <c r="K54" s="220">
        <f t="shared" si="3"/>
        <v>0.001100715465052284</v>
      </c>
      <c r="L54" s="221">
        <f t="shared" si="5"/>
        <v>0.0049532195927352776</v>
      </c>
      <c r="M54" s="218">
        <f t="shared" si="4"/>
        <v>0.37424325811777653</v>
      </c>
      <c r="R54" s="16"/>
      <c r="S54" s="16"/>
      <c r="U54" s="16"/>
      <c r="V54" s="85"/>
      <c r="W54" s="86"/>
      <c r="X54" s="89"/>
      <c r="Y54" s="89"/>
      <c r="Z54" s="93"/>
      <c r="AA54" s="91"/>
      <c r="AB54" s="92"/>
      <c r="AC54" s="92"/>
      <c r="AF54" s="83"/>
      <c r="AG54" s="4"/>
    </row>
    <row r="55" spans="1:33" ht="12">
      <c r="A55" s="222"/>
      <c r="B55" s="223" t="s">
        <v>142</v>
      </c>
      <c r="C55" s="216">
        <f>E148</f>
        <v>370</v>
      </c>
      <c r="D55" s="217">
        <f>I148</f>
        <v>454</v>
      </c>
      <c r="E55" s="216">
        <f aca="true" t="shared" si="28" ref="E55:G56">F148</f>
        <v>1</v>
      </c>
      <c r="F55" s="217">
        <f t="shared" si="28"/>
        <v>6</v>
      </c>
      <c r="G55" s="216">
        <f t="shared" si="28"/>
        <v>502</v>
      </c>
      <c r="H55" s="217">
        <f>D148</f>
        <v>1333</v>
      </c>
      <c r="I55" s="218">
        <f t="shared" si="1"/>
        <v>0.27756939234808703</v>
      </c>
      <c r="J55" s="219">
        <f t="shared" si="2"/>
        <v>0.34058514628657166</v>
      </c>
      <c r="K55" s="220">
        <f t="shared" si="3"/>
        <v>0.0007501875468867217</v>
      </c>
      <c r="L55" s="221">
        <f t="shared" si="5"/>
        <v>0.00450112528132033</v>
      </c>
      <c r="M55" s="218">
        <f t="shared" si="4"/>
        <v>0.3765941485371343</v>
      </c>
      <c r="R55" s="16"/>
      <c r="S55" s="16"/>
      <c r="T55" s="87"/>
      <c r="U55" s="16"/>
      <c r="V55" s="88"/>
      <c r="W55" s="86"/>
      <c r="X55" s="89"/>
      <c r="Y55" s="89"/>
      <c r="Z55" s="93"/>
      <c r="AA55" s="91"/>
      <c r="AB55" s="92"/>
      <c r="AC55" s="92"/>
      <c r="AF55" s="83"/>
      <c r="AG55" s="4"/>
    </row>
    <row r="56" spans="1:33" ht="12">
      <c r="A56" s="222"/>
      <c r="B56" s="223" t="s">
        <v>196</v>
      </c>
      <c r="C56" s="216">
        <f>E149</f>
        <v>143</v>
      </c>
      <c r="D56" s="217">
        <f>I149</f>
        <v>159</v>
      </c>
      <c r="E56" s="216">
        <f t="shared" si="28"/>
        <v>1</v>
      </c>
      <c r="F56" s="217">
        <f t="shared" si="28"/>
        <v>3</v>
      </c>
      <c r="G56" s="216">
        <f t="shared" si="28"/>
        <v>178</v>
      </c>
      <c r="H56" s="217">
        <f>D149</f>
        <v>484</v>
      </c>
      <c r="I56" s="218">
        <f t="shared" si="1"/>
        <v>0.29545454545454547</v>
      </c>
      <c r="J56" s="219">
        <f t="shared" si="2"/>
        <v>0.3285123966942149</v>
      </c>
      <c r="K56" s="220">
        <f t="shared" si="3"/>
        <v>0.002066115702479339</v>
      </c>
      <c r="L56" s="221">
        <f t="shared" si="5"/>
        <v>0.006198347107438017</v>
      </c>
      <c r="M56" s="218">
        <f t="shared" si="4"/>
        <v>0.3677685950413223</v>
      </c>
      <c r="R56" s="16"/>
      <c r="S56" s="16"/>
      <c r="T56" s="87"/>
      <c r="U56" s="16"/>
      <c r="V56" s="88"/>
      <c r="W56" s="86"/>
      <c r="X56" s="89"/>
      <c r="Y56" s="89"/>
      <c r="Z56" s="93"/>
      <c r="AA56" s="91"/>
      <c r="AB56" s="92"/>
      <c r="AC56" s="92"/>
      <c r="AF56" s="83"/>
      <c r="AG56" s="4"/>
    </row>
    <row r="57" spans="1:33" ht="12">
      <c r="A57" s="222" t="s">
        <v>174</v>
      </c>
      <c r="B57" s="223"/>
      <c r="C57" s="216">
        <f aca="true" t="shared" si="29" ref="C57:H57">C58+C59+C60</f>
        <v>537</v>
      </c>
      <c r="D57" s="217">
        <f t="shared" si="29"/>
        <v>533</v>
      </c>
      <c r="E57" s="216">
        <f t="shared" si="29"/>
        <v>0</v>
      </c>
      <c r="F57" s="217">
        <f t="shared" si="29"/>
        <v>4</v>
      </c>
      <c r="G57" s="216">
        <f t="shared" si="29"/>
        <v>621</v>
      </c>
      <c r="H57" s="217">
        <f t="shared" si="29"/>
        <v>1695</v>
      </c>
      <c r="I57" s="218">
        <f t="shared" si="1"/>
        <v>0.3168141592920354</v>
      </c>
      <c r="J57" s="219">
        <f t="shared" si="2"/>
        <v>0.3144542772861357</v>
      </c>
      <c r="K57" s="220" t="str">
        <f t="shared" si="3"/>
        <v>-</v>
      </c>
      <c r="L57" s="221">
        <f t="shared" si="5"/>
        <v>0.002359882005899705</v>
      </c>
      <c r="M57" s="218">
        <f t="shared" si="4"/>
        <v>0.3663716814159292</v>
      </c>
      <c r="R57" s="16"/>
      <c r="S57" s="16"/>
      <c r="T57" s="87"/>
      <c r="U57" s="16"/>
      <c r="V57" s="88"/>
      <c r="W57" s="86"/>
      <c r="X57" s="89"/>
      <c r="Y57" s="89"/>
      <c r="Z57" s="93"/>
      <c r="AA57" s="91"/>
      <c r="AB57" s="92"/>
      <c r="AC57" s="92"/>
      <c r="AF57" s="83"/>
      <c r="AG57" s="4"/>
    </row>
    <row r="58" spans="1:33" ht="12">
      <c r="A58" s="222"/>
      <c r="B58" s="223" t="s">
        <v>143</v>
      </c>
      <c r="C58" s="216">
        <f>E150</f>
        <v>201</v>
      </c>
      <c r="D58" s="217">
        <f>I150</f>
        <v>268</v>
      </c>
      <c r="E58" s="216">
        <f aca="true" t="shared" si="30" ref="E58:G60">F150</f>
        <v>0</v>
      </c>
      <c r="F58" s="217">
        <f t="shared" si="30"/>
        <v>1</v>
      </c>
      <c r="G58" s="216">
        <f t="shared" si="30"/>
        <v>246</v>
      </c>
      <c r="H58" s="217">
        <f>D150</f>
        <v>716</v>
      </c>
      <c r="I58" s="218">
        <f t="shared" si="1"/>
        <v>0.2807262569832402</v>
      </c>
      <c r="J58" s="219">
        <f t="shared" si="2"/>
        <v>0.3743016759776536</v>
      </c>
      <c r="K58" s="220" t="str">
        <f t="shared" si="3"/>
        <v>-</v>
      </c>
      <c r="L58" s="221">
        <f t="shared" si="5"/>
        <v>0.0013966480446927375</v>
      </c>
      <c r="M58" s="218">
        <f t="shared" si="4"/>
        <v>0.3435754189944134</v>
      </c>
      <c r="R58" s="16"/>
      <c r="S58" s="16"/>
      <c r="T58" s="87"/>
      <c r="U58" s="16"/>
      <c r="V58" s="88"/>
      <c r="W58" s="86"/>
      <c r="X58" s="89"/>
      <c r="Y58" s="89"/>
      <c r="Z58" s="93"/>
      <c r="AA58" s="91"/>
      <c r="AB58" s="92"/>
      <c r="AC58" s="92"/>
      <c r="AF58" s="83"/>
      <c r="AG58" s="4"/>
    </row>
    <row r="59" spans="1:33" ht="12">
      <c r="A59" s="222"/>
      <c r="B59" s="223" t="s">
        <v>175</v>
      </c>
      <c r="C59" s="216">
        <f>E151</f>
        <v>121</v>
      </c>
      <c r="D59" s="217">
        <f>I151</f>
        <v>127</v>
      </c>
      <c r="E59" s="216">
        <f t="shared" si="30"/>
        <v>0</v>
      </c>
      <c r="F59" s="217">
        <f t="shared" si="30"/>
        <v>1</v>
      </c>
      <c r="G59" s="216">
        <f t="shared" si="30"/>
        <v>140</v>
      </c>
      <c r="H59" s="217">
        <f>D151</f>
        <v>389</v>
      </c>
      <c r="I59" s="218">
        <f t="shared" si="1"/>
        <v>0.3110539845758355</v>
      </c>
      <c r="J59" s="219">
        <f t="shared" si="2"/>
        <v>0.3264781491002571</v>
      </c>
      <c r="K59" s="220" t="str">
        <f t="shared" si="3"/>
        <v>-</v>
      </c>
      <c r="L59" s="221">
        <f t="shared" si="5"/>
        <v>0.002570694087403599</v>
      </c>
      <c r="M59" s="218">
        <f t="shared" si="4"/>
        <v>0.35989717223650386</v>
      </c>
      <c r="R59" s="16"/>
      <c r="S59" s="16"/>
      <c r="T59" s="61"/>
      <c r="U59" s="16"/>
      <c r="V59" s="88"/>
      <c r="W59" s="86"/>
      <c r="X59" s="89"/>
      <c r="Y59" s="89"/>
      <c r="Z59" s="93"/>
      <c r="AA59" s="91"/>
      <c r="AB59" s="92"/>
      <c r="AC59" s="92"/>
      <c r="AF59" s="83"/>
      <c r="AG59" s="4"/>
    </row>
    <row r="60" spans="1:33" ht="12">
      <c r="A60" s="222"/>
      <c r="B60" s="223" t="s">
        <v>197</v>
      </c>
      <c r="C60" s="216">
        <f>E152</f>
        <v>215</v>
      </c>
      <c r="D60" s="217">
        <f>I152</f>
        <v>138</v>
      </c>
      <c r="E60" s="216">
        <f t="shared" si="30"/>
        <v>0</v>
      </c>
      <c r="F60" s="217">
        <f t="shared" si="30"/>
        <v>2</v>
      </c>
      <c r="G60" s="216">
        <f t="shared" si="30"/>
        <v>235</v>
      </c>
      <c r="H60" s="217">
        <f>D152</f>
        <v>590</v>
      </c>
      <c r="I60" s="218">
        <f t="shared" si="1"/>
        <v>0.3644067796610169</v>
      </c>
      <c r="J60" s="219">
        <f t="shared" si="2"/>
        <v>0.23389830508474577</v>
      </c>
      <c r="K60" s="220" t="str">
        <f t="shared" si="3"/>
        <v>-</v>
      </c>
      <c r="L60" s="221">
        <f t="shared" si="5"/>
        <v>0.003389830508474576</v>
      </c>
      <c r="M60" s="218">
        <f t="shared" si="4"/>
        <v>0.3983050847457627</v>
      </c>
      <c r="R60" s="16"/>
      <c r="S60" s="16"/>
      <c r="T60" s="61"/>
      <c r="U60" s="16"/>
      <c r="V60" s="88"/>
      <c r="W60" s="86"/>
      <c r="X60" s="89"/>
      <c r="Y60" s="89"/>
      <c r="Z60" s="93"/>
      <c r="AA60" s="91"/>
      <c r="AB60" s="92"/>
      <c r="AC60" s="92"/>
      <c r="AF60" s="83"/>
      <c r="AG60" s="4"/>
    </row>
    <row r="61" spans="1:33" ht="12">
      <c r="A61" s="222" t="s">
        <v>176</v>
      </c>
      <c r="B61" s="223"/>
      <c r="C61" s="216">
        <f aca="true" t="shared" si="31" ref="C61:H61">C62+C63</f>
        <v>214</v>
      </c>
      <c r="D61" s="217">
        <f t="shared" si="31"/>
        <v>115</v>
      </c>
      <c r="E61" s="216">
        <f t="shared" si="31"/>
        <v>0</v>
      </c>
      <c r="F61" s="217">
        <f t="shared" si="31"/>
        <v>2</v>
      </c>
      <c r="G61" s="216">
        <f t="shared" si="31"/>
        <v>125</v>
      </c>
      <c r="H61" s="217">
        <f t="shared" si="31"/>
        <v>456</v>
      </c>
      <c r="I61" s="218">
        <f t="shared" si="1"/>
        <v>0.4692982456140351</v>
      </c>
      <c r="J61" s="219">
        <f t="shared" si="2"/>
        <v>0.25219298245614036</v>
      </c>
      <c r="K61" s="220" t="str">
        <f t="shared" si="3"/>
        <v>-</v>
      </c>
      <c r="L61" s="221">
        <f t="shared" si="5"/>
        <v>0.0043859649122807015</v>
      </c>
      <c r="M61" s="218">
        <f t="shared" si="4"/>
        <v>0.2741228070175439</v>
      </c>
      <c r="R61" s="16"/>
      <c r="S61" s="16"/>
      <c r="T61" s="61"/>
      <c r="U61" s="16"/>
      <c r="V61" s="88"/>
      <c r="W61" s="86"/>
      <c r="X61" s="89"/>
      <c r="Y61" s="89"/>
      <c r="Z61" s="93"/>
      <c r="AA61" s="91"/>
      <c r="AB61" s="92"/>
      <c r="AC61" s="92"/>
      <c r="AF61" s="83"/>
      <c r="AG61" s="4"/>
    </row>
    <row r="62" spans="1:33" s="84" customFormat="1" ht="12.75">
      <c r="A62" s="222"/>
      <c r="B62" s="223" t="s">
        <v>177</v>
      </c>
      <c r="C62" s="216">
        <f>E153</f>
        <v>127</v>
      </c>
      <c r="D62" s="217">
        <f>I153</f>
        <v>61</v>
      </c>
      <c r="E62" s="216">
        <f aca="true" t="shared" si="32" ref="E62:G66">F153</f>
        <v>0</v>
      </c>
      <c r="F62" s="217">
        <f t="shared" si="32"/>
        <v>1</v>
      </c>
      <c r="G62" s="216">
        <f t="shared" si="32"/>
        <v>66</v>
      </c>
      <c r="H62" s="217">
        <f>D153</f>
        <v>255</v>
      </c>
      <c r="I62" s="218">
        <f t="shared" si="1"/>
        <v>0.4980392156862745</v>
      </c>
      <c r="J62" s="219">
        <f t="shared" si="2"/>
        <v>0.23921568627450981</v>
      </c>
      <c r="K62" s="220" t="str">
        <f t="shared" si="3"/>
        <v>-</v>
      </c>
      <c r="L62" s="221">
        <f t="shared" si="5"/>
        <v>0.00392156862745098</v>
      </c>
      <c r="M62" s="218">
        <f t="shared" si="4"/>
        <v>0.25882352941176473</v>
      </c>
      <c r="P62" s="17"/>
      <c r="Q62" s="17"/>
      <c r="R62" s="16"/>
      <c r="S62" s="16"/>
      <c r="T62" s="61"/>
      <c r="U62" s="16"/>
      <c r="V62" s="88"/>
      <c r="W62" s="86"/>
      <c r="X62" s="89"/>
      <c r="Y62" s="89"/>
      <c r="Z62" s="93"/>
      <c r="AA62" s="91"/>
      <c r="AB62" s="92"/>
      <c r="AC62" s="92"/>
      <c r="AD62" s="10"/>
      <c r="AE62" s="4"/>
      <c r="AF62" s="83"/>
      <c r="AG62" s="4"/>
    </row>
    <row r="63" spans="1:33" ht="12.75">
      <c r="A63" s="222"/>
      <c r="B63" s="223" t="s">
        <v>113</v>
      </c>
      <c r="C63" s="216">
        <f>E154</f>
        <v>87</v>
      </c>
      <c r="D63" s="217">
        <f>I154</f>
        <v>54</v>
      </c>
      <c r="E63" s="216">
        <f t="shared" si="32"/>
        <v>0</v>
      </c>
      <c r="F63" s="217">
        <f t="shared" si="32"/>
        <v>1</v>
      </c>
      <c r="G63" s="216">
        <f t="shared" si="32"/>
        <v>59</v>
      </c>
      <c r="H63" s="217">
        <f>D154</f>
        <v>201</v>
      </c>
      <c r="I63" s="218">
        <f t="shared" si="1"/>
        <v>0.43283582089552236</v>
      </c>
      <c r="J63" s="219">
        <f t="shared" si="2"/>
        <v>0.26865671641791045</v>
      </c>
      <c r="K63" s="220" t="str">
        <f t="shared" si="3"/>
        <v>-</v>
      </c>
      <c r="L63" s="221">
        <f t="shared" si="5"/>
        <v>0.004975124378109453</v>
      </c>
      <c r="M63" s="218">
        <f t="shared" si="4"/>
        <v>0.2935323383084577</v>
      </c>
      <c r="Q63" s="18"/>
      <c r="R63" s="16"/>
      <c r="S63" s="16"/>
      <c r="T63" s="87"/>
      <c r="U63" s="16"/>
      <c r="V63" s="88"/>
      <c r="W63" s="86"/>
      <c r="X63" s="89"/>
      <c r="Y63" s="89"/>
      <c r="Z63" s="93"/>
      <c r="AA63" s="91"/>
      <c r="AB63" s="92"/>
      <c r="AC63" s="92"/>
      <c r="AF63" s="83"/>
      <c r="AG63" s="4"/>
    </row>
    <row r="64" spans="1:33" ht="12.75">
      <c r="A64" s="222" t="s">
        <v>112</v>
      </c>
      <c r="B64" s="223"/>
      <c r="C64" s="216">
        <f>E155</f>
        <v>803</v>
      </c>
      <c r="D64" s="217">
        <f>I155</f>
        <v>488</v>
      </c>
      <c r="E64" s="216">
        <f t="shared" si="32"/>
        <v>1</v>
      </c>
      <c r="F64" s="217">
        <f t="shared" si="32"/>
        <v>7</v>
      </c>
      <c r="G64" s="216">
        <f t="shared" si="32"/>
        <v>493</v>
      </c>
      <c r="H64" s="217">
        <f>D155</f>
        <v>1792</v>
      </c>
      <c r="I64" s="218">
        <f aca="true" t="shared" si="33" ref="I64:I69">C64/H64</f>
        <v>0.44810267857142855</v>
      </c>
      <c r="J64" s="219">
        <f aca="true" t="shared" si="34" ref="J64:J93">D64/H64</f>
        <v>0.27232142857142855</v>
      </c>
      <c r="K64" s="220">
        <f aca="true" t="shared" si="35" ref="K64:K95">IF(E64=0,"-",E64/H64)</f>
        <v>0.0005580357142857143</v>
      </c>
      <c r="L64" s="221">
        <f t="shared" si="5"/>
        <v>0.00390625</v>
      </c>
      <c r="M64" s="218">
        <f aca="true" t="shared" si="36" ref="M64:M93">G64/H64</f>
        <v>0.27511160714285715</v>
      </c>
      <c r="Q64" s="18"/>
      <c r="R64" s="16"/>
      <c r="S64" s="16"/>
      <c r="T64" s="87"/>
      <c r="U64" s="16"/>
      <c r="V64" s="88"/>
      <c r="W64" s="86"/>
      <c r="X64" s="89"/>
      <c r="Y64" s="89"/>
      <c r="Z64" s="93"/>
      <c r="AA64" s="91"/>
      <c r="AB64" s="92"/>
      <c r="AC64" s="92"/>
      <c r="AF64" s="83"/>
      <c r="AG64" s="4"/>
    </row>
    <row r="65" spans="1:33" ht="12">
      <c r="A65" s="222" t="s">
        <v>132</v>
      </c>
      <c r="B65" s="223"/>
      <c r="C65" s="216">
        <f>E156</f>
        <v>608</v>
      </c>
      <c r="D65" s="217">
        <f>I156</f>
        <v>442</v>
      </c>
      <c r="E65" s="216">
        <f t="shared" si="32"/>
        <v>1</v>
      </c>
      <c r="F65" s="217">
        <f t="shared" si="32"/>
        <v>6</v>
      </c>
      <c r="G65" s="216">
        <f t="shared" si="32"/>
        <v>584</v>
      </c>
      <c r="H65" s="217">
        <f>D156</f>
        <v>1641</v>
      </c>
      <c r="I65" s="218">
        <f t="shared" si="33"/>
        <v>0.3705057891529555</v>
      </c>
      <c r="J65" s="219">
        <f t="shared" si="34"/>
        <v>0.2693479585618525</v>
      </c>
      <c r="K65" s="220">
        <f t="shared" si="35"/>
        <v>0.0006093845216331506</v>
      </c>
      <c r="L65" s="221">
        <f t="shared" si="5"/>
        <v>0.003656307129798903</v>
      </c>
      <c r="M65" s="218">
        <f t="shared" si="36"/>
        <v>0.3558805606337599</v>
      </c>
      <c r="R65" s="16"/>
      <c r="S65" s="16"/>
      <c r="T65" s="61"/>
      <c r="U65" s="16"/>
      <c r="V65" s="85"/>
      <c r="W65" s="86"/>
      <c r="X65" s="89"/>
      <c r="Y65" s="89"/>
      <c r="Z65" s="93"/>
      <c r="AA65" s="91"/>
      <c r="AB65" s="92"/>
      <c r="AC65" s="92"/>
      <c r="AF65" s="83"/>
      <c r="AG65" s="4"/>
    </row>
    <row r="66" spans="1:33" ht="12.75">
      <c r="A66" s="222" t="s">
        <v>144</v>
      </c>
      <c r="B66" s="223"/>
      <c r="C66" s="216">
        <f>E157</f>
        <v>687</v>
      </c>
      <c r="D66" s="217">
        <f>I157</f>
        <v>389</v>
      </c>
      <c r="E66" s="216">
        <f t="shared" si="32"/>
        <v>1</v>
      </c>
      <c r="F66" s="217">
        <f t="shared" si="32"/>
        <v>10</v>
      </c>
      <c r="G66" s="216">
        <f t="shared" si="32"/>
        <v>525</v>
      </c>
      <c r="H66" s="217">
        <f>D157</f>
        <v>1612</v>
      </c>
      <c r="I66" s="218">
        <f t="shared" si="33"/>
        <v>0.4261786600496278</v>
      </c>
      <c r="J66" s="219">
        <f t="shared" si="34"/>
        <v>0.2413151364764268</v>
      </c>
      <c r="K66" s="220">
        <f t="shared" si="35"/>
        <v>0.0006203473945409429</v>
      </c>
      <c r="L66" s="221">
        <f t="shared" si="5"/>
        <v>0.00620347394540943</v>
      </c>
      <c r="M66" s="218">
        <f t="shared" si="36"/>
        <v>0.32568238213399503</v>
      </c>
      <c r="Q66" s="18"/>
      <c r="R66" s="16"/>
      <c r="S66" s="16"/>
      <c r="T66" s="61"/>
      <c r="U66" s="16"/>
      <c r="V66" s="88"/>
      <c r="W66" s="86"/>
      <c r="X66" s="89"/>
      <c r="Y66" s="89"/>
      <c r="Z66" s="93"/>
      <c r="AA66" s="91"/>
      <c r="AB66" s="92"/>
      <c r="AC66" s="92"/>
      <c r="AF66" s="83"/>
      <c r="AG66" s="4"/>
    </row>
    <row r="67" spans="1:33" ht="12.75">
      <c r="A67" s="222" t="s">
        <v>178</v>
      </c>
      <c r="B67" s="223"/>
      <c r="C67" s="216">
        <f aca="true" t="shared" si="37" ref="C67:H67">C68+C69</f>
        <v>770</v>
      </c>
      <c r="D67" s="217">
        <f t="shared" si="37"/>
        <v>553</v>
      </c>
      <c r="E67" s="216">
        <f t="shared" si="37"/>
        <v>4</v>
      </c>
      <c r="F67" s="217">
        <f t="shared" si="37"/>
        <v>21</v>
      </c>
      <c r="G67" s="216">
        <f t="shared" si="37"/>
        <v>774</v>
      </c>
      <c r="H67" s="217">
        <f t="shared" si="37"/>
        <v>2122</v>
      </c>
      <c r="I67" s="218">
        <f>C67/H67</f>
        <v>0.36286522148916117</v>
      </c>
      <c r="J67" s="219">
        <f>D67/H67</f>
        <v>0.2606032045240339</v>
      </c>
      <c r="K67" s="220">
        <f>IF(E67=0,"-",E67/H67)</f>
        <v>0.001885014137606032</v>
      </c>
      <c r="L67" s="221">
        <f>IF(F67=0,"-",F67/H67)</f>
        <v>0.009896324222431668</v>
      </c>
      <c r="M67" s="218">
        <f>G67/H67</f>
        <v>0.3647502356267672</v>
      </c>
      <c r="Q67" s="18"/>
      <c r="R67" s="16"/>
      <c r="S67" s="16"/>
      <c r="T67" s="61"/>
      <c r="U67" s="16"/>
      <c r="V67" s="85"/>
      <c r="W67" s="86"/>
      <c r="X67" s="89"/>
      <c r="Y67" s="89"/>
      <c r="Z67" s="93"/>
      <c r="AA67" s="91"/>
      <c r="AB67" s="92"/>
      <c r="AC67" s="92"/>
      <c r="AF67" s="83"/>
      <c r="AG67" s="4"/>
    </row>
    <row r="68" spans="1:33" ht="12.75">
      <c r="A68" s="222"/>
      <c r="B68" s="223" t="s">
        <v>345</v>
      </c>
      <c r="C68" s="216">
        <f>E158</f>
        <v>4</v>
      </c>
      <c r="D68" s="217">
        <f>I158</f>
        <v>4</v>
      </c>
      <c r="E68" s="216">
        <f aca="true" t="shared" si="38" ref="E68:G71">F158</f>
        <v>0</v>
      </c>
      <c r="F68" s="217">
        <f t="shared" si="38"/>
        <v>0</v>
      </c>
      <c r="G68" s="216">
        <f t="shared" si="38"/>
        <v>0</v>
      </c>
      <c r="H68" s="217">
        <f>D158</f>
        <v>8</v>
      </c>
      <c r="I68" s="218">
        <f>C68/H68</f>
        <v>0.5</v>
      </c>
      <c r="J68" s="219">
        <f>D68/H68</f>
        <v>0.5</v>
      </c>
      <c r="K68" s="220" t="str">
        <f>IF(E68=0,"-",E68/H68)</f>
        <v>-</v>
      </c>
      <c r="L68" s="221" t="str">
        <f>IF(F68=0,"-",F68/H68)</f>
        <v>-</v>
      </c>
      <c r="M68" s="218">
        <f>G68/H68</f>
        <v>0</v>
      </c>
      <c r="R68" s="16"/>
      <c r="S68" s="16"/>
      <c r="T68" s="87"/>
      <c r="U68" s="16"/>
      <c r="V68" s="85"/>
      <c r="W68" s="86"/>
      <c r="X68" s="89"/>
      <c r="Y68" s="89"/>
      <c r="Z68" s="93"/>
      <c r="AA68" s="91"/>
      <c r="AB68" s="92"/>
      <c r="AC68" s="92"/>
      <c r="AE68" s="47"/>
      <c r="AF68" s="83"/>
      <c r="AG68" s="4"/>
    </row>
    <row r="69" spans="1:33" ht="12">
      <c r="A69" s="222"/>
      <c r="B69" s="223" t="s">
        <v>191</v>
      </c>
      <c r="C69" s="216">
        <f>E159</f>
        <v>766</v>
      </c>
      <c r="D69" s="217">
        <f>I159</f>
        <v>549</v>
      </c>
      <c r="E69" s="216">
        <f t="shared" si="38"/>
        <v>4</v>
      </c>
      <c r="F69" s="217">
        <f t="shared" si="38"/>
        <v>21</v>
      </c>
      <c r="G69" s="216">
        <f t="shared" si="38"/>
        <v>774</v>
      </c>
      <c r="H69" s="217">
        <f>D159</f>
        <v>2114</v>
      </c>
      <c r="I69" s="218">
        <f t="shared" si="33"/>
        <v>0.3623462630085147</v>
      </c>
      <c r="J69" s="219">
        <f t="shared" si="34"/>
        <v>0.2596972563859981</v>
      </c>
      <c r="K69" s="220">
        <f t="shared" si="35"/>
        <v>0.001892147587511826</v>
      </c>
      <c r="L69" s="221">
        <f t="shared" si="5"/>
        <v>0.009933774834437087</v>
      </c>
      <c r="M69" s="218">
        <f t="shared" si="36"/>
        <v>0.3661305581835383</v>
      </c>
      <c r="R69" s="16"/>
      <c r="S69" s="16"/>
      <c r="U69" s="16"/>
      <c r="V69" s="85"/>
      <c r="W69" s="86"/>
      <c r="X69" s="89"/>
      <c r="Y69" s="89"/>
      <c r="Z69" s="93"/>
      <c r="AA69" s="91"/>
      <c r="AB69" s="92"/>
      <c r="AC69" s="92"/>
      <c r="AF69" s="83"/>
      <c r="AG69" s="4"/>
    </row>
    <row r="70" spans="1:33" ht="12">
      <c r="A70" s="222" t="s">
        <v>179</v>
      </c>
      <c r="B70" s="223"/>
      <c r="C70" s="216">
        <f>E160</f>
        <v>664</v>
      </c>
      <c r="D70" s="217">
        <f>I160</f>
        <v>300</v>
      </c>
      <c r="E70" s="216">
        <f t="shared" si="38"/>
        <v>2</v>
      </c>
      <c r="F70" s="217">
        <f t="shared" si="38"/>
        <v>9</v>
      </c>
      <c r="G70" s="216">
        <f t="shared" si="38"/>
        <v>603</v>
      </c>
      <c r="H70" s="217">
        <f>D160</f>
        <v>1578</v>
      </c>
      <c r="I70" s="218">
        <f>C70/H70</f>
        <v>0.4207858048162231</v>
      </c>
      <c r="J70" s="219">
        <f t="shared" si="34"/>
        <v>0.19011406844106463</v>
      </c>
      <c r="K70" s="220">
        <f t="shared" si="35"/>
        <v>0.0012674271229404308</v>
      </c>
      <c r="L70" s="221">
        <f aca="true" t="shared" si="39" ref="L70:L95">IF(F70=0,"-",F70/H70)</f>
        <v>0.005703422053231939</v>
      </c>
      <c r="M70" s="218">
        <f t="shared" si="36"/>
        <v>0.3821292775665399</v>
      </c>
      <c r="R70" s="16"/>
      <c r="S70" s="16"/>
      <c r="U70" s="16"/>
      <c r="V70" s="85"/>
      <c r="W70" s="86"/>
      <c r="X70" s="89"/>
      <c r="Y70" s="89"/>
      <c r="Z70" s="93"/>
      <c r="AA70" s="91"/>
      <c r="AB70" s="92"/>
      <c r="AC70" s="92"/>
      <c r="AF70" s="83"/>
      <c r="AG70" s="4"/>
    </row>
    <row r="71" spans="1:33" ht="12">
      <c r="A71" s="222" t="s">
        <v>180</v>
      </c>
      <c r="B71" s="223"/>
      <c r="C71" s="216">
        <f>E161</f>
        <v>573</v>
      </c>
      <c r="D71" s="217">
        <f>I161</f>
        <v>346</v>
      </c>
      <c r="E71" s="216">
        <f t="shared" si="38"/>
        <v>1</v>
      </c>
      <c r="F71" s="217">
        <f t="shared" si="38"/>
        <v>12</v>
      </c>
      <c r="G71" s="216">
        <f t="shared" si="38"/>
        <v>523</v>
      </c>
      <c r="H71" s="217">
        <f>D161</f>
        <v>1455</v>
      </c>
      <c r="I71" s="218">
        <f>C71/H71</f>
        <v>0.3938144329896907</v>
      </c>
      <c r="J71" s="219">
        <f t="shared" si="34"/>
        <v>0.23780068728522336</v>
      </c>
      <c r="K71" s="220">
        <f t="shared" si="35"/>
        <v>0.0006872852233676976</v>
      </c>
      <c r="L71" s="221">
        <f t="shared" si="39"/>
        <v>0.008247422680412371</v>
      </c>
      <c r="M71" s="218">
        <f t="shared" si="36"/>
        <v>0.35945017182130584</v>
      </c>
      <c r="R71" s="16"/>
      <c r="S71" s="16"/>
      <c r="U71" s="16"/>
      <c r="V71" s="85"/>
      <c r="W71" s="86"/>
      <c r="X71" s="89"/>
      <c r="Y71" s="89"/>
      <c r="Z71" s="93"/>
      <c r="AA71" s="91"/>
      <c r="AB71" s="92"/>
      <c r="AC71" s="92"/>
      <c r="AF71" s="83"/>
      <c r="AG71" s="4"/>
    </row>
    <row r="72" spans="1:33" ht="12.75">
      <c r="A72" s="222" t="s">
        <v>181</v>
      </c>
      <c r="B72" s="223"/>
      <c r="C72" s="216">
        <f aca="true" t="shared" si="40" ref="C72:H72">C73+C74+C75</f>
        <v>930</v>
      </c>
      <c r="D72" s="217">
        <f t="shared" si="40"/>
        <v>715</v>
      </c>
      <c r="E72" s="216">
        <f t="shared" si="40"/>
        <v>4</v>
      </c>
      <c r="F72" s="217">
        <f t="shared" si="40"/>
        <v>19</v>
      </c>
      <c r="G72" s="216">
        <f t="shared" si="40"/>
        <v>951</v>
      </c>
      <c r="H72" s="217">
        <f t="shared" si="40"/>
        <v>2619</v>
      </c>
      <c r="I72" s="218">
        <f>C72/H72</f>
        <v>0.3550973654066438</v>
      </c>
      <c r="J72" s="219">
        <f t="shared" si="34"/>
        <v>0.2730049637266132</v>
      </c>
      <c r="K72" s="220">
        <f t="shared" si="35"/>
        <v>0.0015273004963726614</v>
      </c>
      <c r="L72" s="221">
        <f t="shared" si="39"/>
        <v>0.007254677357770141</v>
      </c>
      <c r="M72" s="218">
        <f t="shared" si="36"/>
        <v>0.3631156930126002</v>
      </c>
      <c r="R72" s="16"/>
      <c r="S72" s="16"/>
      <c r="T72" s="87"/>
      <c r="U72" s="16"/>
      <c r="V72" s="85"/>
      <c r="W72" s="86"/>
      <c r="X72" s="89"/>
      <c r="Y72" s="89"/>
      <c r="Z72" s="93"/>
      <c r="AA72" s="91"/>
      <c r="AB72" s="92"/>
      <c r="AC72" s="92"/>
      <c r="AE72" s="47"/>
      <c r="AF72" s="83"/>
      <c r="AG72" s="4"/>
    </row>
    <row r="73" spans="1:33" ht="12">
      <c r="A73" s="222"/>
      <c r="B73" s="223" t="s">
        <v>77</v>
      </c>
      <c r="C73" s="216">
        <f>E162</f>
        <v>0</v>
      </c>
      <c r="D73" s="217">
        <f>I162</f>
        <v>1</v>
      </c>
      <c r="E73" s="216">
        <f aca="true" t="shared" si="41" ref="E73:G75">F162</f>
        <v>0</v>
      </c>
      <c r="F73" s="217">
        <f t="shared" si="41"/>
        <v>0</v>
      </c>
      <c r="G73" s="216">
        <f t="shared" si="41"/>
        <v>1</v>
      </c>
      <c r="H73" s="217">
        <f>D162</f>
        <v>2</v>
      </c>
      <c r="I73" s="220" t="str">
        <f>IF(C73=0,"-",C73/H73)</f>
        <v>-</v>
      </c>
      <c r="J73" s="219">
        <f t="shared" si="34"/>
        <v>0.5</v>
      </c>
      <c r="K73" s="220" t="str">
        <f t="shared" si="35"/>
        <v>-</v>
      </c>
      <c r="L73" s="221" t="str">
        <f t="shared" si="39"/>
        <v>-</v>
      </c>
      <c r="M73" s="218">
        <f t="shared" si="36"/>
        <v>0.5</v>
      </c>
      <c r="R73" s="16"/>
      <c r="S73" s="16"/>
      <c r="T73" s="87"/>
      <c r="U73" s="16"/>
      <c r="V73" s="85"/>
      <c r="W73" s="86"/>
      <c r="X73" s="89"/>
      <c r="Y73" s="89"/>
      <c r="Z73" s="93"/>
      <c r="AA73" s="91"/>
      <c r="AB73" s="92"/>
      <c r="AC73" s="92"/>
      <c r="AF73" s="83"/>
      <c r="AG73" s="4"/>
    </row>
    <row r="74" spans="1:33" ht="12">
      <c r="A74" s="222"/>
      <c r="B74" s="223" t="s">
        <v>182</v>
      </c>
      <c r="C74" s="216">
        <f>E163</f>
        <v>133</v>
      </c>
      <c r="D74" s="217">
        <f>I163</f>
        <v>136</v>
      </c>
      <c r="E74" s="216">
        <f t="shared" si="41"/>
        <v>0</v>
      </c>
      <c r="F74" s="217">
        <f t="shared" si="41"/>
        <v>0</v>
      </c>
      <c r="G74" s="216">
        <f t="shared" si="41"/>
        <v>105</v>
      </c>
      <c r="H74" s="217">
        <f>D163</f>
        <v>374</v>
      </c>
      <c r="I74" s="218">
        <f aca="true" t="shared" si="42" ref="I74:I93">C74/H74</f>
        <v>0.35561497326203206</v>
      </c>
      <c r="J74" s="219">
        <f t="shared" si="34"/>
        <v>0.36363636363636365</v>
      </c>
      <c r="K74" s="220" t="str">
        <f t="shared" si="35"/>
        <v>-</v>
      </c>
      <c r="L74" s="221" t="str">
        <f t="shared" si="39"/>
        <v>-</v>
      </c>
      <c r="M74" s="218">
        <f t="shared" si="36"/>
        <v>0.2807486631016043</v>
      </c>
      <c r="R74" s="16"/>
      <c r="S74" s="16"/>
      <c r="T74" s="87"/>
      <c r="U74" s="16"/>
      <c r="V74" s="85"/>
      <c r="W74" s="86"/>
      <c r="X74" s="89"/>
      <c r="Y74" s="89"/>
      <c r="Z74" s="93"/>
      <c r="AA74" s="91"/>
      <c r="AB74" s="92"/>
      <c r="AC74" s="92"/>
      <c r="AF74" s="83"/>
      <c r="AG74" s="4"/>
    </row>
    <row r="75" spans="1:33" ht="12">
      <c r="A75" s="222"/>
      <c r="B75" s="223" t="s">
        <v>183</v>
      </c>
      <c r="C75" s="216">
        <f>E164</f>
        <v>797</v>
      </c>
      <c r="D75" s="217">
        <f>I164</f>
        <v>578</v>
      </c>
      <c r="E75" s="216">
        <f t="shared" si="41"/>
        <v>4</v>
      </c>
      <c r="F75" s="217">
        <f t="shared" si="41"/>
        <v>19</v>
      </c>
      <c r="G75" s="216">
        <f t="shared" si="41"/>
        <v>845</v>
      </c>
      <c r="H75" s="217">
        <f>D164</f>
        <v>2243</v>
      </c>
      <c r="I75" s="218">
        <f t="shared" si="42"/>
        <v>0.3553276861346411</v>
      </c>
      <c r="J75" s="219">
        <f t="shared" si="34"/>
        <v>0.25769059295586266</v>
      </c>
      <c r="K75" s="220">
        <f t="shared" si="35"/>
        <v>0.0017833259028087382</v>
      </c>
      <c r="L75" s="221">
        <f t="shared" si="39"/>
        <v>0.008470798038341507</v>
      </c>
      <c r="M75" s="218">
        <f t="shared" si="36"/>
        <v>0.37672759696834596</v>
      </c>
      <c r="R75" s="16"/>
      <c r="S75" s="16"/>
      <c r="T75" s="87"/>
      <c r="U75" s="16"/>
      <c r="V75" s="85"/>
      <c r="W75" s="86"/>
      <c r="X75" s="89"/>
      <c r="Y75" s="89"/>
      <c r="Z75" s="93"/>
      <c r="AA75" s="91"/>
      <c r="AB75" s="92"/>
      <c r="AC75" s="92"/>
      <c r="AF75" s="83"/>
      <c r="AG75" s="4"/>
    </row>
    <row r="76" spans="1:33" ht="12">
      <c r="A76" s="222" t="s">
        <v>190</v>
      </c>
      <c r="B76" s="223"/>
      <c r="C76" s="216">
        <f aca="true" t="shared" si="43" ref="C76:H76">C65+C66+C67+C70+C71+C75</f>
        <v>4099</v>
      </c>
      <c r="D76" s="217">
        <f t="shared" si="43"/>
        <v>2608</v>
      </c>
      <c r="E76" s="216">
        <f t="shared" si="43"/>
        <v>13</v>
      </c>
      <c r="F76" s="217">
        <f t="shared" si="43"/>
        <v>77</v>
      </c>
      <c r="G76" s="216">
        <f t="shared" si="43"/>
        <v>3854</v>
      </c>
      <c r="H76" s="217">
        <f t="shared" si="43"/>
        <v>10651</v>
      </c>
      <c r="I76" s="218">
        <f t="shared" si="42"/>
        <v>0.3848464932870153</v>
      </c>
      <c r="J76" s="219">
        <f t="shared" si="34"/>
        <v>0.24485963759271429</v>
      </c>
      <c r="K76" s="220">
        <f t="shared" si="35"/>
        <v>0.001220542672049573</v>
      </c>
      <c r="L76" s="221">
        <f t="shared" si="39"/>
        <v>0.0072293681344474696</v>
      </c>
      <c r="M76" s="218">
        <f t="shared" si="36"/>
        <v>0.36184395831377336</v>
      </c>
      <c r="R76" s="16"/>
      <c r="S76" s="16"/>
      <c r="T76" s="87"/>
      <c r="U76" s="16"/>
      <c r="V76" s="85"/>
      <c r="W76" s="86"/>
      <c r="X76" s="89"/>
      <c r="Y76" s="89"/>
      <c r="Z76" s="93"/>
      <c r="AA76" s="91"/>
      <c r="AB76" s="92"/>
      <c r="AC76" s="92"/>
      <c r="AF76" s="83"/>
      <c r="AG76" s="4"/>
    </row>
    <row r="77" spans="1:33" ht="12">
      <c r="A77" s="222" t="s">
        <v>42</v>
      </c>
      <c r="B77" s="223"/>
      <c r="C77" s="216">
        <f aca="true" t="shared" si="44" ref="C77:H77">C78+C79</f>
        <v>444</v>
      </c>
      <c r="D77" s="217">
        <f t="shared" si="44"/>
        <v>265</v>
      </c>
      <c r="E77" s="216">
        <f t="shared" si="44"/>
        <v>4</v>
      </c>
      <c r="F77" s="217">
        <f t="shared" si="44"/>
        <v>3</v>
      </c>
      <c r="G77" s="216">
        <f t="shared" si="44"/>
        <v>331</v>
      </c>
      <c r="H77" s="217">
        <f t="shared" si="44"/>
        <v>1047</v>
      </c>
      <c r="I77" s="218">
        <f t="shared" si="42"/>
        <v>0.42406876790830944</v>
      </c>
      <c r="J77" s="219">
        <f t="shared" si="34"/>
        <v>0.2531041069723018</v>
      </c>
      <c r="K77" s="220">
        <f t="shared" si="35"/>
        <v>0.0038204393505253103</v>
      </c>
      <c r="L77" s="221">
        <f t="shared" si="39"/>
        <v>0.0028653295128939827</v>
      </c>
      <c r="M77" s="218">
        <f t="shared" si="36"/>
        <v>0.31614135625596945</v>
      </c>
      <c r="R77" s="16"/>
      <c r="S77" s="16"/>
      <c r="T77" s="87"/>
      <c r="U77" s="16"/>
      <c r="V77" s="88"/>
      <c r="W77" s="86"/>
      <c r="X77" s="89"/>
      <c r="Y77" s="89"/>
      <c r="Z77" s="93"/>
      <c r="AA77" s="91"/>
      <c r="AB77" s="92"/>
      <c r="AC77" s="92"/>
      <c r="AF77" s="83"/>
      <c r="AG77" s="4"/>
    </row>
    <row r="78" spans="1:33" ht="12">
      <c r="A78" s="222"/>
      <c r="B78" s="223" t="s">
        <v>199</v>
      </c>
      <c r="C78" s="216">
        <f>E165</f>
        <v>219</v>
      </c>
      <c r="D78" s="217">
        <f>I165</f>
        <v>117</v>
      </c>
      <c r="E78" s="216">
        <f aca="true" t="shared" si="45" ref="E78:G79">F165</f>
        <v>3</v>
      </c>
      <c r="F78" s="217">
        <f t="shared" si="45"/>
        <v>1</v>
      </c>
      <c r="G78" s="216">
        <f t="shared" si="45"/>
        <v>158</v>
      </c>
      <c r="H78" s="217">
        <f>D165</f>
        <v>498</v>
      </c>
      <c r="I78" s="218">
        <f t="shared" si="42"/>
        <v>0.4397590361445783</v>
      </c>
      <c r="J78" s="219">
        <f t="shared" si="34"/>
        <v>0.23493975903614459</v>
      </c>
      <c r="K78" s="220">
        <f t="shared" si="35"/>
        <v>0.006024096385542169</v>
      </c>
      <c r="L78" s="221">
        <f t="shared" si="39"/>
        <v>0.002008032128514056</v>
      </c>
      <c r="M78" s="218">
        <f t="shared" si="36"/>
        <v>0.3172690763052209</v>
      </c>
      <c r="R78" s="16"/>
      <c r="S78" s="16"/>
      <c r="T78" s="87"/>
      <c r="U78" s="16"/>
      <c r="V78" s="88"/>
      <c r="W78" s="86"/>
      <c r="X78" s="89"/>
      <c r="Y78" s="89"/>
      <c r="Z78" s="93"/>
      <c r="AA78" s="91"/>
      <c r="AB78" s="92"/>
      <c r="AC78" s="92"/>
      <c r="AF78" s="83"/>
      <c r="AG78" s="4"/>
    </row>
    <row r="79" spans="1:33" ht="12.75">
      <c r="A79" s="222"/>
      <c r="B79" s="223" t="s">
        <v>184</v>
      </c>
      <c r="C79" s="216">
        <f>E166</f>
        <v>225</v>
      </c>
      <c r="D79" s="217">
        <f>I166</f>
        <v>148</v>
      </c>
      <c r="E79" s="216">
        <f t="shared" si="45"/>
        <v>1</v>
      </c>
      <c r="F79" s="217">
        <f t="shared" si="45"/>
        <v>2</v>
      </c>
      <c r="G79" s="216">
        <f t="shared" si="45"/>
        <v>173</v>
      </c>
      <c r="H79" s="217">
        <f>D166</f>
        <v>549</v>
      </c>
      <c r="I79" s="218">
        <f t="shared" si="42"/>
        <v>0.4098360655737705</v>
      </c>
      <c r="J79" s="219">
        <f t="shared" si="34"/>
        <v>0.26958105646630237</v>
      </c>
      <c r="K79" s="220">
        <f t="shared" si="35"/>
        <v>0.0018214936247723133</v>
      </c>
      <c r="L79" s="221">
        <f t="shared" si="39"/>
        <v>0.0036429872495446266</v>
      </c>
      <c r="M79" s="218">
        <f t="shared" si="36"/>
        <v>0.3151183970856102</v>
      </c>
      <c r="R79" s="16"/>
      <c r="S79" s="16"/>
      <c r="T79" s="87"/>
      <c r="U79" s="16"/>
      <c r="V79" s="88"/>
      <c r="W79" s="86"/>
      <c r="X79" s="89"/>
      <c r="Y79" s="89"/>
      <c r="Z79" s="93"/>
      <c r="AA79" s="91"/>
      <c r="AB79" s="92"/>
      <c r="AC79" s="92"/>
      <c r="AE79" s="48"/>
      <c r="AF79" s="83"/>
      <c r="AG79" s="4"/>
    </row>
    <row r="80" spans="1:33" ht="12">
      <c r="A80" s="222" t="s">
        <v>185</v>
      </c>
      <c r="B80" s="223"/>
      <c r="C80" s="216">
        <f aca="true" t="shared" si="46" ref="C80:H80">C81+C82</f>
        <v>1078</v>
      </c>
      <c r="D80" s="217">
        <f t="shared" si="46"/>
        <v>578</v>
      </c>
      <c r="E80" s="216">
        <f t="shared" si="46"/>
        <v>1</v>
      </c>
      <c r="F80" s="217">
        <f t="shared" si="46"/>
        <v>12</v>
      </c>
      <c r="G80" s="216">
        <f t="shared" si="46"/>
        <v>516</v>
      </c>
      <c r="H80" s="217">
        <f t="shared" si="46"/>
        <v>2185</v>
      </c>
      <c r="I80" s="218">
        <f t="shared" si="42"/>
        <v>0.49336384439359265</v>
      </c>
      <c r="J80" s="219">
        <f t="shared" si="34"/>
        <v>0.2645308924485126</v>
      </c>
      <c r="K80" s="220">
        <f t="shared" si="35"/>
        <v>0.0004576659038901602</v>
      </c>
      <c r="L80" s="221">
        <f t="shared" si="39"/>
        <v>0.005491990846681922</v>
      </c>
      <c r="M80" s="218">
        <f t="shared" si="36"/>
        <v>0.23615560640732267</v>
      </c>
      <c r="R80" s="16"/>
      <c r="S80" s="16"/>
      <c r="T80" s="87"/>
      <c r="U80" s="16"/>
      <c r="V80" s="88"/>
      <c r="W80" s="86"/>
      <c r="X80" s="89"/>
      <c r="Y80" s="89"/>
      <c r="Z80" s="93"/>
      <c r="AA80" s="91"/>
      <c r="AB80" s="92"/>
      <c r="AC80" s="92"/>
      <c r="AF80" s="83"/>
      <c r="AG80" s="4"/>
    </row>
    <row r="81" spans="1:33" ht="12">
      <c r="A81" s="222"/>
      <c r="B81" s="223" t="s">
        <v>186</v>
      </c>
      <c r="C81" s="216">
        <f>E167</f>
        <v>122</v>
      </c>
      <c r="D81" s="217">
        <f>I167</f>
        <v>47</v>
      </c>
      <c r="E81" s="216">
        <f aca="true" t="shared" si="47" ref="E81:G82">F167</f>
        <v>0</v>
      </c>
      <c r="F81" s="217">
        <f t="shared" si="47"/>
        <v>0</v>
      </c>
      <c r="G81" s="216">
        <f t="shared" si="47"/>
        <v>35</v>
      </c>
      <c r="H81" s="217">
        <f>D167</f>
        <v>204</v>
      </c>
      <c r="I81" s="218">
        <f t="shared" si="42"/>
        <v>0.5980392156862745</v>
      </c>
      <c r="J81" s="219">
        <f t="shared" si="34"/>
        <v>0.23039215686274508</v>
      </c>
      <c r="K81" s="220" t="str">
        <f t="shared" si="35"/>
        <v>-</v>
      </c>
      <c r="L81" s="221" t="str">
        <f t="shared" si="39"/>
        <v>-</v>
      </c>
      <c r="M81" s="218">
        <f t="shared" si="36"/>
        <v>0.1715686274509804</v>
      </c>
      <c r="R81" s="16"/>
      <c r="S81" s="16"/>
      <c r="T81" s="87"/>
      <c r="U81" s="16"/>
      <c r="V81" s="88"/>
      <c r="W81" s="86"/>
      <c r="X81" s="89"/>
      <c r="Y81" s="89"/>
      <c r="Z81" s="93"/>
      <c r="AA81" s="91"/>
      <c r="AB81" s="92"/>
      <c r="AC81" s="92"/>
      <c r="AF81" s="83"/>
      <c r="AG81" s="4"/>
    </row>
    <row r="82" spans="1:33" ht="12">
      <c r="A82" s="222"/>
      <c r="B82" s="223" t="s">
        <v>187</v>
      </c>
      <c r="C82" s="216">
        <f>E168</f>
        <v>956</v>
      </c>
      <c r="D82" s="217">
        <f>I168</f>
        <v>531</v>
      </c>
      <c r="E82" s="216">
        <f t="shared" si="47"/>
        <v>1</v>
      </c>
      <c r="F82" s="217">
        <f t="shared" si="47"/>
        <v>12</v>
      </c>
      <c r="G82" s="216">
        <f t="shared" si="47"/>
        <v>481</v>
      </c>
      <c r="H82" s="217">
        <f>D168</f>
        <v>1981</v>
      </c>
      <c r="I82" s="218">
        <f t="shared" si="42"/>
        <v>0.48258455325593136</v>
      </c>
      <c r="J82" s="219">
        <f t="shared" si="34"/>
        <v>0.26804644119131754</v>
      </c>
      <c r="K82" s="220">
        <f t="shared" si="35"/>
        <v>0.0005047955577990914</v>
      </c>
      <c r="L82" s="221">
        <f t="shared" si="39"/>
        <v>0.006057546693589096</v>
      </c>
      <c r="M82" s="218">
        <f t="shared" si="36"/>
        <v>0.24280666330136294</v>
      </c>
      <c r="R82" s="16"/>
      <c r="S82" s="16"/>
      <c r="T82" s="61"/>
      <c r="U82" s="16"/>
      <c r="V82" s="88"/>
      <c r="W82" s="86"/>
      <c r="X82" s="63"/>
      <c r="Y82" s="63"/>
      <c r="Z82" s="64"/>
      <c r="AA82" s="65"/>
      <c r="AB82" s="40"/>
      <c r="AC82" s="92"/>
      <c r="AF82" s="83"/>
      <c r="AG82" s="4"/>
    </row>
    <row r="83" spans="1:33" ht="12">
      <c r="A83" s="222" t="s">
        <v>118</v>
      </c>
      <c r="B83" s="223"/>
      <c r="C83" s="216">
        <f aca="true" t="shared" si="48" ref="C83:H83">C84+C85</f>
        <v>552</v>
      </c>
      <c r="D83" s="217">
        <f t="shared" si="48"/>
        <v>288</v>
      </c>
      <c r="E83" s="216">
        <f t="shared" si="48"/>
        <v>4</v>
      </c>
      <c r="F83" s="217">
        <f t="shared" si="48"/>
        <v>7</v>
      </c>
      <c r="G83" s="216">
        <f t="shared" si="48"/>
        <v>387</v>
      </c>
      <c r="H83" s="217">
        <f t="shared" si="48"/>
        <v>1238</v>
      </c>
      <c r="I83" s="218">
        <f t="shared" si="42"/>
        <v>0.4458804523424879</v>
      </c>
      <c r="J83" s="219">
        <f t="shared" si="34"/>
        <v>0.23263327948303716</v>
      </c>
      <c r="K83" s="220">
        <f t="shared" si="35"/>
        <v>0.0032310177705977385</v>
      </c>
      <c r="L83" s="221">
        <f t="shared" si="39"/>
        <v>0.005654281098546042</v>
      </c>
      <c r="M83" s="218">
        <f t="shared" si="36"/>
        <v>0.31260096930533116</v>
      </c>
      <c r="R83" s="16"/>
      <c r="S83" s="16"/>
      <c r="T83" s="61"/>
      <c r="U83" s="16"/>
      <c r="V83" s="85"/>
      <c r="W83" s="86"/>
      <c r="X83" s="89"/>
      <c r="Y83" s="89"/>
      <c r="Z83" s="93"/>
      <c r="AA83" s="91"/>
      <c r="AB83" s="92"/>
      <c r="AC83" s="92"/>
      <c r="AF83" s="83"/>
      <c r="AG83" s="4"/>
    </row>
    <row r="84" spans="1:33" ht="12.75">
      <c r="A84" s="222"/>
      <c r="B84" s="223" t="s">
        <v>118</v>
      </c>
      <c r="C84" s="216">
        <f aca="true" t="shared" si="49" ref="C84:C90">E169</f>
        <v>526</v>
      </c>
      <c r="D84" s="217">
        <f aca="true" t="shared" si="50" ref="D84:D90">I169</f>
        <v>269</v>
      </c>
      <c r="E84" s="216">
        <f aca="true" t="shared" si="51" ref="E84:G90">F169</f>
        <v>4</v>
      </c>
      <c r="F84" s="217">
        <f t="shared" si="51"/>
        <v>7</v>
      </c>
      <c r="G84" s="216">
        <f t="shared" si="51"/>
        <v>355</v>
      </c>
      <c r="H84" s="217">
        <f aca="true" t="shared" si="52" ref="H84:H90">D169</f>
        <v>1161</v>
      </c>
      <c r="I84" s="218">
        <f t="shared" si="42"/>
        <v>0.45305770887166236</v>
      </c>
      <c r="J84" s="219">
        <f t="shared" si="34"/>
        <v>0.23169681309216192</v>
      </c>
      <c r="K84" s="220">
        <f t="shared" si="35"/>
        <v>0.0034453057708871662</v>
      </c>
      <c r="L84" s="221">
        <f t="shared" si="39"/>
        <v>0.006029285099052541</v>
      </c>
      <c r="M84" s="218">
        <f t="shared" si="36"/>
        <v>0.305770887166236</v>
      </c>
      <c r="R84" s="16"/>
      <c r="S84" s="16"/>
      <c r="T84" s="87"/>
      <c r="U84" s="16"/>
      <c r="V84" s="88"/>
      <c r="W84" s="86"/>
      <c r="X84" s="89"/>
      <c r="Y84" s="89"/>
      <c r="Z84" s="93"/>
      <c r="AA84" s="91"/>
      <c r="AB84" s="92"/>
      <c r="AC84" s="92"/>
      <c r="AE84" s="48"/>
      <c r="AF84" s="83"/>
      <c r="AG84" s="4"/>
    </row>
    <row r="85" spans="1:33" ht="12">
      <c r="A85" s="222"/>
      <c r="B85" s="223" t="s">
        <v>198</v>
      </c>
      <c r="C85" s="216">
        <f t="shared" si="49"/>
        <v>26</v>
      </c>
      <c r="D85" s="217">
        <f t="shared" si="50"/>
        <v>19</v>
      </c>
      <c r="E85" s="216">
        <f t="shared" si="51"/>
        <v>0</v>
      </c>
      <c r="F85" s="217">
        <f t="shared" si="51"/>
        <v>0</v>
      </c>
      <c r="G85" s="216">
        <f t="shared" si="51"/>
        <v>32</v>
      </c>
      <c r="H85" s="217">
        <f t="shared" si="52"/>
        <v>77</v>
      </c>
      <c r="I85" s="218">
        <f t="shared" si="42"/>
        <v>0.33766233766233766</v>
      </c>
      <c r="J85" s="219">
        <f t="shared" si="34"/>
        <v>0.24675324675324675</v>
      </c>
      <c r="K85" s="220" t="str">
        <f t="shared" si="35"/>
        <v>-</v>
      </c>
      <c r="L85" s="221" t="str">
        <f t="shared" si="39"/>
        <v>-</v>
      </c>
      <c r="M85" s="218">
        <f t="shared" si="36"/>
        <v>0.4155844155844156</v>
      </c>
      <c r="R85" s="16"/>
      <c r="S85" s="16"/>
      <c r="T85" s="61"/>
      <c r="U85" s="16"/>
      <c r="V85" s="88"/>
      <c r="W85" s="86"/>
      <c r="X85" s="89"/>
      <c r="Y85" s="89"/>
      <c r="Z85" s="93"/>
      <c r="AA85" s="91"/>
      <c r="AB85" s="92"/>
      <c r="AC85" s="92"/>
      <c r="AF85" s="83"/>
      <c r="AG85" s="4"/>
    </row>
    <row r="86" spans="1:33" ht="12">
      <c r="A86" s="222" t="s">
        <v>114</v>
      </c>
      <c r="B86" s="223"/>
      <c r="C86" s="216">
        <f t="shared" si="49"/>
        <v>130</v>
      </c>
      <c r="D86" s="217">
        <f t="shared" si="50"/>
        <v>192</v>
      </c>
      <c r="E86" s="216">
        <f t="shared" si="51"/>
        <v>0</v>
      </c>
      <c r="F86" s="217">
        <f t="shared" si="51"/>
        <v>1</v>
      </c>
      <c r="G86" s="216">
        <f t="shared" si="51"/>
        <v>120</v>
      </c>
      <c r="H86" s="217">
        <f t="shared" si="52"/>
        <v>443</v>
      </c>
      <c r="I86" s="218">
        <f t="shared" si="42"/>
        <v>0.29345372460496616</v>
      </c>
      <c r="J86" s="219">
        <f t="shared" si="34"/>
        <v>0.43340857787810383</v>
      </c>
      <c r="K86" s="220" t="str">
        <f t="shared" si="35"/>
        <v>-</v>
      </c>
      <c r="L86" s="221">
        <f t="shared" si="39"/>
        <v>0.002257336343115124</v>
      </c>
      <c r="M86" s="218">
        <f t="shared" si="36"/>
        <v>0.2708803611738149</v>
      </c>
      <c r="R86" s="16"/>
      <c r="S86" s="16"/>
      <c r="T86" s="61"/>
      <c r="U86" s="16"/>
      <c r="V86" s="85"/>
      <c r="W86" s="86"/>
      <c r="X86" s="89"/>
      <c r="Y86" s="89"/>
      <c r="Z86" s="93"/>
      <c r="AA86" s="91"/>
      <c r="AB86" s="92"/>
      <c r="AC86" s="92"/>
      <c r="AF86" s="83"/>
      <c r="AG86" s="4"/>
    </row>
    <row r="87" spans="1:34" ht="12.75">
      <c r="A87" s="222" t="s">
        <v>23</v>
      </c>
      <c r="B87" s="223"/>
      <c r="C87" s="216">
        <f t="shared" si="49"/>
        <v>601</v>
      </c>
      <c r="D87" s="217">
        <f t="shared" si="50"/>
        <v>443</v>
      </c>
      <c r="E87" s="216">
        <f t="shared" si="51"/>
        <v>2</v>
      </c>
      <c r="F87" s="217">
        <f t="shared" si="51"/>
        <v>4</v>
      </c>
      <c r="G87" s="216">
        <f t="shared" si="51"/>
        <v>604</v>
      </c>
      <c r="H87" s="217">
        <f t="shared" si="52"/>
        <v>1654</v>
      </c>
      <c r="I87" s="218">
        <f t="shared" si="42"/>
        <v>0.3633615477629988</v>
      </c>
      <c r="J87" s="219">
        <f t="shared" si="34"/>
        <v>0.2678355501813785</v>
      </c>
      <c r="K87" s="220">
        <f t="shared" si="35"/>
        <v>0.0012091898428053204</v>
      </c>
      <c r="L87" s="221">
        <f t="shared" si="39"/>
        <v>0.0024183796856106408</v>
      </c>
      <c r="M87" s="218">
        <f t="shared" si="36"/>
        <v>0.3651753325272068</v>
      </c>
      <c r="O87" s="84"/>
      <c r="R87" s="16"/>
      <c r="S87" s="16"/>
      <c r="T87" s="61"/>
      <c r="U87" s="16"/>
      <c r="V87" s="88"/>
      <c r="W87" s="86"/>
      <c r="X87" s="89"/>
      <c r="Y87" s="89"/>
      <c r="Z87" s="93"/>
      <c r="AA87" s="91"/>
      <c r="AB87" s="92"/>
      <c r="AC87" s="92"/>
      <c r="AF87" s="83"/>
      <c r="AG87" s="4"/>
      <c r="AH87" s="84"/>
    </row>
    <row r="88" spans="1:33" ht="12">
      <c r="A88" s="222" t="s">
        <v>115</v>
      </c>
      <c r="B88" s="223"/>
      <c r="C88" s="216">
        <f t="shared" si="49"/>
        <v>256</v>
      </c>
      <c r="D88" s="217">
        <f t="shared" si="50"/>
        <v>128</v>
      </c>
      <c r="E88" s="216">
        <f t="shared" si="51"/>
        <v>0</v>
      </c>
      <c r="F88" s="217">
        <f t="shared" si="51"/>
        <v>2</v>
      </c>
      <c r="G88" s="216">
        <f t="shared" si="51"/>
        <v>135</v>
      </c>
      <c r="H88" s="217">
        <f t="shared" si="52"/>
        <v>521</v>
      </c>
      <c r="I88" s="218">
        <f t="shared" si="42"/>
        <v>0.491362763915547</v>
      </c>
      <c r="J88" s="219">
        <f t="shared" si="34"/>
        <v>0.2456813819577735</v>
      </c>
      <c r="K88" s="220" t="str">
        <f t="shared" si="35"/>
        <v>-</v>
      </c>
      <c r="L88" s="221">
        <f t="shared" si="39"/>
        <v>0.003838771593090211</v>
      </c>
      <c r="M88" s="218">
        <f t="shared" si="36"/>
        <v>0.2591170825335892</v>
      </c>
      <c r="R88" s="16"/>
      <c r="S88" s="16"/>
      <c r="T88" s="87"/>
      <c r="U88" s="16"/>
      <c r="V88" s="88"/>
      <c r="W88" s="86"/>
      <c r="X88" s="89"/>
      <c r="Y88" s="89"/>
      <c r="Z88" s="93"/>
      <c r="AA88" s="91"/>
      <c r="AB88" s="92"/>
      <c r="AC88" s="92"/>
      <c r="AF88" s="83"/>
      <c r="AG88" s="4"/>
    </row>
    <row r="89" spans="1:33" ht="12">
      <c r="A89" s="222" t="s">
        <v>8</v>
      </c>
      <c r="B89" s="223"/>
      <c r="C89" s="216">
        <f t="shared" si="49"/>
        <v>442</v>
      </c>
      <c r="D89" s="217">
        <f t="shared" si="50"/>
        <v>159</v>
      </c>
      <c r="E89" s="216">
        <f t="shared" si="51"/>
        <v>0</v>
      </c>
      <c r="F89" s="217">
        <f t="shared" si="51"/>
        <v>5</v>
      </c>
      <c r="G89" s="216">
        <f t="shared" si="51"/>
        <v>193</v>
      </c>
      <c r="H89" s="217">
        <f t="shared" si="52"/>
        <v>799</v>
      </c>
      <c r="I89" s="218">
        <f t="shared" si="42"/>
        <v>0.5531914893617021</v>
      </c>
      <c r="J89" s="219">
        <f t="shared" si="34"/>
        <v>0.19899874843554444</v>
      </c>
      <c r="K89" s="220" t="str">
        <f t="shared" si="35"/>
        <v>-</v>
      </c>
      <c r="L89" s="221">
        <f t="shared" si="39"/>
        <v>0.006257822277847309</v>
      </c>
      <c r="M89" s="218">
        <f t="shared" si="36"/>
        <v>0.24155193992490614</v>
      </c>
      <c r="R89" s="16"/>
      <c r="S89" s="16"/>
      <c r="U89" s="16"/>
      <c r="V89" s="85"/>
      <c r="W89" s="86"/>
      <c r="X89" s="89"/>
      <c r="Y89" s="89"/>
      <c r="Z89" s="93"/>
      <c r="AA89" s="91"/>
      <c r="AB89" s="92"/>
      <c r="AC89" s="92"/>
      <c r="AF89" s="83"/>
      <c r="AG89" s="4"/>
    </row>
    <row r="90" spans="1:33" ht="12">
      <c r="A90" s="222" t="s">
        <v>116</v>
      </c>
      <c r="B90" s="223"/>
      <c r="C90" s="216">
        <f t="shared" si="49"/>
        <v>146</v>
      </c>
      <c r="D90" s="217">
        <f t="shared" si="50"/>
        <v>241</v>
      </c>
      <c r="E90" s="216">
        <f t="shared" si="51"/>
        <v>1</v>
      </c>
      <c r="F90" s="217">
        <f t="shared" si="51"/>
        <v>4</v>
      </c>
      <c r="G90" s="216">
        <f t="shared" si="51"/>
        <v>207</v>
      </c>
      <c r="H90" s="217">
        <f t="shared" si="52"/>
        <v>599</v>
      </c>
      <c r="I90" s="218">
        <f t="shared" si="42"/>
        <v>0.24373956594323873</v>
      </c>
      <c r="J90" s="219">
        <f t="shared" si="34"/>
        <v>0.4023372287145242</v>
      </c>
      <c r="K90" s="220">
        <f t="shared" si="35"/>
        <v>0.001669449081803005</v>
      </c>
      <c r="L90" s="221">
        <f t="shared" si="39"/>
        <v>0.00667779632721202</v>
      </c>
      <c r="M90" s="218">
        <f t="shared" si="36"/>
        <v>0.34557595993322204</v>
      </c>
      <c r="R90" s="16"/>
      <c r="S90" s="16"/>
      <c r="U90" s="16"/>
      <c r="V90" s="85"/>
      <c r="W90" s="86"/>
      <c r="X90" s="89"/>
      <c r="Y90" s="89"/>
      <c r="Z90" s="93"/>
      <c r="AA90" s="91"/>
      <c r="AB90" s="92"/>
      <c r="AC90" s="92"/>
      <c r="AF90" s="83"/>
      <c r="AG90" s="4"/>
    </row>
    <row r="91" spans="1:33" ht="12">
      <c r="A91" s="222" t="s">
        <v>117</v>
      </c>
      <c r="B91" s="223"/>
      <c r="C91" s="216">
        <f aca="true" t="shared" si="53" ref="C91:H91">C92+C93</f>
        <v>377</v>
      </c>
      <c r="D91" s="217">
        <f t="shared" si="53"/>
        <v>163</v>
      </c>
      <c r="E91" s="216">
        <f t="shared" si="53"/>
        <v>7</v>
      </c>
      <c r="F91" s="217">
        <f t="shared" si="53"/>
        <v>3</v>
      </c>
      <c r="G91" s="216">
        <f t="shared" si="53"/>
        <v>305</v>
      </c>
      <c r="H91" s="217">
        <f t="shared" si="53"/>
        <v>855</v>
      </c>
      <c r="I91" s="218">
        <f t="shared" si="42"/>
        <v>0.4409356725146199</v>
      </c>
      <c r="J91" s="219">
        <f t="shared" si="34"/>
        <v>0.19064327485380117</v>
      </c>
      <c r="K91" s="220">
        <f t="shared" si="35"/>
        <v>0.008187134502923977</v>
      </c>
      <c r="L91" s="221">
        <f t="shared" si="39"/>
        <v>0.0035087719298245615</v>
      </c>
      <c r="M91" s="218">
        <f t="shared" si="36"/>
        <v>0.3567251461988304</v>
      </c>
      <c r="R91" s="16"/>
      <c r="S91" s="16"/>
      <c r="T91" s="87"/>
      <c r="U91" s="16"/>
      <c r="V91" s="88"/>
      <c r="W91" s="86"/>
      <c r="X91" s="89"/>
      <c r="Y91" s="89"/>
      <c r="Z91" s="93"/>
      <c r="AA91" s="91"/>
      <c r="AB91" s="92"/>
      <c r="AC91" s="92"/>
      <c r="AF91" s="83"/>
      <c r="AG91" s="4"/>
    </row>
    <row r="92" spans="1:32" s="84" customFormat="1" ht="12.75">
      <c r="A92" s="232"/>
      <c r="B92" s="233" t="s">
        <v>191</v>
      </c>
      <c r="C92" s="216">
        <f>E176</f>
        <v>367</v>
      </c>
      <c r="D92" s="217">
        <f>I176</f>
        <v>160</v>
      </c>
      <c r="E92" s="216">
        <f aca="true" t="shared" si="54" ref="E92:G93">F176</f>
        <v>5</v>
      </c>
      <c r="F92" s="217">
        <f t="shared" si="54"/>
        <v>3</v>
      </c>
      <c r="G92" s="216">
        <f t="shared" si="54"/>
        <v>298</v>
      </c>
      <c r="H92" s="217">
        <f>D176</f>
        <v>833</v>
      </c>
      <c r="I92" s="218">
        <f t="shared" si="42"/>
        <v>0.44057623049219685</v>
      </c>
      <c r="J92" s="219">
        <f t="shared" si="34"/>
        <v>0.19207683073229292</v>
      </c>
      <c r="K92" s="220">
        <f t="shared" si="35"/>
        <v>0.006002400960384154</v>
      </c>
      <c r="L92" s="221">
        <f t="shared" si="39"/>
        <v>0.003601440576230492</v>
      </c>
      <c r="M92" s="218">
        <f t="shared" si="36"/>
        <v>0.3577430972388956</v>
      </c>
      <c r="N92" s="82"/>
      <c r="P92" s="19"/>
      <c r="Q92" s="19"/>
      <c r="R92" s="10"/>
      <c r="S92" s="10"/>
      <c r="T92" s="62"/>
      <c r="U92" s="10"/>
      <c r="V92" s="85"/>
      <c r="W92" s="16"/>
      <c r="X92" s="83"/>
      <c r="Y92" s="83"/>
      <c r="Z92" s="83"/>
      <c r="AA92" s="91"/>
      <c r="AB92" s="92"/>
      <c r="AC92" s="83"/>
      <c r="AD92" s="10"/>
      <c r="AE92" s="4"/>
      <c r="AF92" s="83"/>
    </row>
    <row r="93" spans="1:32" s="84" customFormat="1" ht="12.75">
      <c r="A93" s="234"/>
      <c r="B93" s="235" t="s">
        <v>192</v>
      </c>
      <c r="C93" s="216">
        <f>E177</f>
        <v>10</v>
      </c>
      <c r="D93" s="217">
        <f>I177</f>
        <v>3</v>
      </c>
      <c r="E93" s="216">
        <f t="shared" si="54"/>
        <v>2</v>
      </c>
      <c r="F93" s="217">
        <f t="shared" si="54"/>
        <v>0</v>
      </c>
      <c r="G93" s="216">
        <f t="shared" si="54"/>
        <v>7</v>
      </c>
      <c r="H93" s="217">
        <f>D177</f>
        <v>22</v>
      </c>
      <c r="I93" s="218">
        <f t="shared" si="42"/>
        <v>0.45454545454545453</v>
      </c>
      <c r="J93" s="219">
        <f t="shared" si="34"/>
        <v>0.13636363636363635</v>
      </c>
      <c r="K93" s="220">
        <f t="shared" si="35"/>
        <v>0.09090909090909091</v>
      </c>
      <c r="L93" s="221" t="str">
        <f t="shared" si="39"/>
        <v>-</v>
      </c>
      <c r="M93" s="218">
        <f t="shared" si="36"/>
        <v>0.3181818181818182</v>
      </c>
      <c r="N93" s="82"/>
      <c r="P93" s="17"/>
      <c r="Q93" s="17"/>
      <c r="R93" s="16"/>
      <c r="S93" s="16"/>
      <c r="T93" s="61"/>
      <c r="U93" s="16"/>
      <c r="V93" s="88"/>
      <c r="W93" s="86"/>
      <c r="X93" s="89"/>
      <c r="Y93" s="89"/>
      <c r="Z93" s="93"/>
      <c r="AA93" s="91"/>
      <c r="AB93" s="92"/>
      <c r="AC93" s="92"/>
      <c r="AD93" s="10"/>
      <c r="AE93" s="4"/>
      <c r="AF93" s="83"/>
    </row>
    <row r="94" spans="1:32" s="84" customFormat="1" ht="12.75">
      <c r="A94" s="236"/>
      <c r="B94" s="237"/>
      <c r="C94" s="208" t="s">
        <v>1</v>
      </c>
      <c r="D94" s="209" t="s">
        <v>2</v>
      </c>
      <c r="E94" s="210" t="s">
        <v>66</v>
      </c>
      <c r="F94" s="211" t="s">
        <v>129</v>
      </c>
      <c r="G94" s="212" t="s">
        <v>3</v>
      </c>
      <c r="H94" s="213" t="s">
        <v>4</v>
      </c>
      <c r="I94" s="208" t="s">
        <v>5</v>
      </c>
      <c r="J94" s="209" t="s">
        <v>6</v>
      </c>
      <c r="K94" s="210" t="s">
        <v>67</v>
      </c>
      <c r="L94" s="211" t="s">
        <v>128</v>
      </c>
      <c r="M94" s="212" t="s">
        <v>68</v>
      </c>
      <c r="N94" s="15"/>
      <c r="O94" s="180"/>
      <c r="P94" s="181"/>
      <c r="Q94" s="181"/>
      <c r="R94" s="182"/>
      <c r="S94" s="182"/>
      <c r="T94" s="62"/>
      <c r="U94" s="10"/>
      <c r="V94" s="85"/>
      <c r="W94" s="16"/>
      <c r="X94" s="83"/>
      <c r="Y94" s="83"/>
      <c r="Z94" s="83"/>
      <c r="AA94" s="91"/>
      <c r="AB94" s="92"/>
      <c r="AC94" s="83"/>
      <c r="AD94" s="10"/>
      <c r="AE94" s="4"/>
      <c r="AF94" s="83"/>
    </row>
    <row r="95" spans="1:31" s="83" customFormat="1" ht="12.75">
      <c r="A95" s="238" t="s">
        <v>31</v>
      </c>
      <c r="B95" s="239"/>
      <c r="C95" s="216">
        <f>SUM(E104:E177)</f>
        <v>44015</v>
      </c>
      <c r="D95" s="217">
        <f>SUM(I104:I177)</f>
        <v>19286</v>
      </c>
      <c r="E95" s="216">
        <f>SUM(F104:F177)</f>
        <v>228</v>
      </c>
      <c r="F95" s="217">
        <f>SUM(G104:G177)</f>
        <v>612</v>
      </c>
      <c r="G95" s="216">
        <f>SUM(H104:H177)</f>
        <v>27997</v>
      </c>
      <c r="H95" s="217">
        <f>C95+D95+E95+F95+G95</f>
        <v>92138</v>
      </c>
      <c r="I95" s="218">
        <f>C95/H95</f>
        <v>0.47770735201545506</v>
      </c>
      <c r="J95" s="219">
        <f>D95/H95</f>
        <v>0.20931646009246999</v>
      </c>
      <c r="K95" s="220">
        <f t="shared" si="35"/>
        <v>0.0024745490459962233</v>
      </c>
      <c r="L95" s="221">
        <f t="shared" si="39"/>
        <v>0.0066422105971477565</v>
      </c>
      <c r="M95" s="240">
        <f>G95/H95</f>
        <v>0.303859428248931</v>
      </c>
      <c r="N95" s="84"/>
      <c r="O95" s="184"/>
      <c r="P95" s="189"/>
      <c r="Q95" s="189"/>
      <c r="R95" s="190"/>
      <c r="S95" s="190"/>
      <c r="T95" s="60"/>
      <c r="U95" s="6"/>
      <c r="V95" s="95"/>
      <c r="Z95" s="82"/>
      <c r="AA95" s="91"/>
      <c r="AB95" s="92"/>
      <c r="AD95" s="10"/>
      <c r="AE95" s="4"/>
    </row>
    <row r="96" spans="1:35" s="83" customFormat="1" ht="12.75">
      <c r="A96" s="84"/>
      <c r="B96" s="84"/>
      <c r="C96" s="104"/>
      <c r="D96" s="105"/>
      <c r="E96" s="105"/>
      <c r="F96" s="106"/>
      <c r="G96" s="106"/>
      <c r="H96" s="107"/>
      <c r="I96" s="104"/>
      <c r="J96" s="105"/>
      <c r="K96" s="177"/>
      <c r="L96" s="178"/>
      <c r="M96" s="178"/>
      <c r="N96" s="179"/>
      <c r="O96" s="184"/>
      <c r="P96" s="189"/>
      <c r="Q96" s="189"/>
      <c r="R96" s="190"/>
      <c r="S96" s="190"/>
      <c r="T96" s="60"/>
      <c r="U96" s="6"/>
      <c r="V96" s="6"/>
      <c r="Z96" s="82"/>
      <c r="AA96" s="82"/>
      <c r="AB96" s="82"/>
      <c r="AD96" s="10"/>
      <c r="AE96" s="4"/>
      <c r="AH96" s="92"/>
      <c r="AI96" s="92"/>
    </row>
    <row r="97" spans="3:35" s="83" customFormat="1" ht="12">
      <c r="C97" s="108"/>
      <c r="D97" s="108"/>
      <c r="E97" s="108"/>
      <c r="F97" s="108"/>
      <c r="G97" s="108"/>
      <c r="H97" s="108"/>
      <c r="I97" s="109"/>
      <c r="J97" s="108"/>
      <c r="K97" s="184"/>
      <c r="L97" s="184"/>
      <c r="M97" s="184"/>
      <c r="N97" s="184"/>
      <c r="O97" s="191"/>
      <c r="P97" s="189"/>
      <c r="Q97" s="189"/>
      <c r="R97" s="190"/>
      <c r="S97" s="190"/>
      <c r="T97" s="60"/>
      <c r="U97" s="6"/>
      <c r="Z97" s="82"/>
      <c r="AA97" s="82"/>
      <c r="AB97" s="82"/>
      <c r="AD97" s="10"/>
      <c r="AE97" s="4"/>
      <c r="AH97" s="96"/>
      <c r="AI97" s="93"/>
    </row>
    <row r="98" spans="1:35" s="83" customFormat="1" ht="12">
      <c r="A98" s="184"/>
      <c r="B98" s="184"/>
      <c r="C98" s="196"/>
      <c r="D98" s="196"/>
      <c r="E98" s="196"/>
      <c r="F98" s="196"/>
      <c r="G98" s="196"/>
      <c r="H98" s="183"/>
      <c r="I98" s="196"/>
      <c r="J98" s="183"/>
      <c r="K98" s="184"/>
      <c r="L98" s="184"/>
      <c r="M98" s="184"/>
      <c r="N98" s="184"/>
      <c r="O98" s="191"/>
      <c r="P98" s="189"/>
      <c r="Q98" s="189"/>
      <c r="R98" s="190"/>
      <c r="S98" s="190"/>
      <c r="T98" s="60"/>
      <c r="U98" s="6"/>
      <c r="Z98" s="82"/>
      <c r="AA98" s="82"/>
      <c r="AB98" s="82"/>
      <c r="AD98" s="10"/>
      <c r="AE98" s="4"/>
      <c r="AH98" s="96"/>
      <c r="AI98" s="93"/>
    </row>
    <row r="99" spans="1:19" ht="12">
      <c r="A99" s="185"/>
      <c r="B99" s="191"/>
      <c r="C99" s="196"/>
      <c r="D99" s="196"/>
      <c r="E99" s="196"/>
      <c r="F99" s="196"/>
      <c r="G99" s="196"/>
      <c r="H99" s="183"/>
      <c r="I99" s="196"/>
      <c r="J99" s="183"/>
      <c r="K99" s="184"/>
      <c r="L99" s="184"/>
      <c r="M99" s="184"/>
      <c r="N99" s="184"/>
      <c r="O99" s="191"/>
      <c r="P99" s="189"/>
      <c r="Q99" s="189"/>
      <c r="R99" s="190"/>
      <c r="S99" s="190"/>
    </row>
    <row r="100" spans="1:23" ht="12">
      <c r="A100" s="185"/>
      <c r="B100" s="191"/>
      <c r="C100" s="196"/>
      <c r="D100" s="196"/>
      <c r="E100" s="196"/>
      <c r="F100" s="196"/>
      <c r="G100" s="196"/>
      <c r="H100" s="183"/>
      <c r="I100" s="196"/>
      <c r="J100" s="183"/>
      <c r="K100" s="184"/>
      <c r="L100" s="184"/>
      <c r="M100" s="184"/>
      <c r="N100" s="184"/>
      <c r="O100" s="191"/>
      <c r="P100" s="189"/>
      <c r="Q100" s="189"/>
      <c r="R100" s="190"/>
      <c r="S100" s="190"/>
      <c r="W100" s="86"/>
    </row>
    <row r="101" spans="1:23" ht="12">
      <c r="A101" s="186"/>
      <c r="B101" s="186"/>
      <c r="C101" s="196"/>
      <c r="D101" s="196"/>
      <c r="E101" s="196"/>
      <c r="F101" s="196"/>
      <c r="G101" s="196"/>
      <c r="H101" s="186"/>
      <c r="I101" s="196"/>
      <c r="J101" s="183"/>
      <c r="K101" s="184"/>
      <c r="L101" s="184"/>
      <c r="M101" s="184"/>
      <c r="N101" s="184"/>
      <c r="O101" s="192"/>
      <c r="P101" s="192"/>
      <c r="Q101" s="192"/>
      <c r="R101" s="192"/>
      <c r="S101" s="190"/>
      <c r="W101" s="86"/>
    </row>
    <row r="102" spans="1:23" ht="12">
      <c r="A102" s="186"/>
      <c r="B102" s="186"/>
      <c r="C102" s="196"/>
      <c r="D102" s="196"/>
      <c r="E102" s="196"/>
      <c r="F102" s="196"/>
      <c r="G102" s="196"/>
      <c r="H102" s="196"/>
      <c r="I102" s="196"/>
      <c r="J102" s="183"/>
      <c r="K102" s="184"/>
      <c r="L102" s="184"/>
      <c r="M102" s="184"/>
      <c r="N102" s="184"/>
      <c r="O102" s="195"/>
      <c r="P102" s="194"/>
      <c r="Q102" s="194"/>
      <c r="R102" s="194"/>
      <c r="S102" s="190"/>
      <c r="W102" s="86"/>
    </row>
    <row r="103" spans="2:23" ht="14.25">
      <c r="B103" s="267" t="s">
        <v>0</v>
      </c>
      <c r="C103" s="267" t="s">
        <v>163</v>
      </c>
      <c r="D103" s="267" t="s">
        <v>145</v>
      </c>
      <c r="E103" s="267" t="s">
        <v>57</v>
      </c>
      <c r="F103" s="267" t="s">
        <v>130</v>
      </c>
      <c r="G103" s="267" t="s">
        <v>131</v>
      </c>
      <c r="H103" s="267" t="s">
        <v>58</v>
      </c>
      <c r="I103" s="267" t="s">
        <v>59</v>
      </c>
      <c r="J103" s="83"/>
      <c r="K103" s="192"/>
      <c r="L103" s="192"/>
      <c r="M103" s="192"/>
      <c r="N103" s="192"/>
      <c r="O103" s="195"/>
      <c r="P103" s="194"/>
      <c r="Q103" s="194"/>
      <c r="R103" s="194"/>
      <c r="S103" s="190"/>
      <c r="W103" s="86"/>
    </row>
    <row r="104" spans="2:23" ht="28.5">
      <c r="B104" s="268" t="s">
        <v>86</v>
      </c>
      <c r="C104" s="268" t="s">
        <v>220</v>
      </c>
      <c r="D104" s="269">
        <v>1361</v>
      </c>
      <c r="E104" s="269">
        <v>479</v>
      </c>
      <c r="F104" s="114"/>
      <c r="G104" s="269">
        <v>8</v>
      </c>
      <c r="H104" s="269">
        <v>432</v>
      </c>
      <c r="I104" s="269">
        <v>442</v>
      </c>
      <c r="J104" s="83"/>
      <c r="K104" s="193"/>
      <c r="L104" s="193"/>
      <c r="M104" s="194"/>
      <c r="N104" s="194"/>
      <c r="O104" s="114"/>
      <c r="P104" s="114"/>
      <c r="Q104" s="188"/>
      <c r="R104" s="188"/>
      <c r="W104" s="86"/>
    </row>
    <row r="105" spans="2:23" ht="28.5">
      <c r="B105" s="268" t="s">
        <v>87</v>
      </c>
      <c r="C105" s="268" t="s">
        <v>221</v>
      </c>
      <c r="D105" s="269">
        <v>406</v>
      </c>
      <c r="E105" s="269">
        <v>180</v>
      </c>
      <c r="F105" s="114"/>
      <c r="G105" s="269">
        <v>4</v>
      </c>
      <c r="H105" s="269">
        <v>119</v>
      </c>
      <c r="I105" s="269">
        <v>103</v>
      </c>
      <c r="J105" s="83"/>
      <c r="K105" s="193"/>
      <c r="L105" s="193"/>
      <c r="M105" s="194"/>
      <c r="N105" s="194"/>
      <c r="O105" s="114"/>
      <c r="P105" s="154"/>
      <c r="Q105" s="154"/>
      <c r="R105" s="154"/>
      <c r="W105" s="86"/>
    </row>
    <row r="106" spans="2:23" ht="43.5">
      <c r="B106" s="268" t="s">
        <v>222</v>
      </c>
      <c r="C106" s="268" t="s">
        <v>223</v>
      </c>
      <c r="D106" s="269">
        <v>195</v>
      </c>
      <c r="E106" s="269">
        <v>62</v>
      </c>
      <c r="F106" s="114"/>
      <c r="G106" s="269">
        <v>4</v>
      </c>
      <c r="H106" s="269">
        <v>66</v>
      </c>
      <c r="I106" s="269">
        <v>63</v>
      </c>
      <c r="J106" s="83"/>
      <c r="K106" s="187"/>
      <c r="L106" s="187"/>
      <c r="M106" s="188"/>
      <c r="N106" s="188"/>
      <c r="O106" s="154"/>
      <c r="P106" s="154"/>
      <c r="Q106" s="154"/>
      <c r="R106" s="154"/>
      <c r="W106" s="86"/>
    </row>
    <row r="107" spans="2:23" ht="28.5">
      <c r="B107" s="268" t="s">
        <v>222</v>
      </c>
      <c r="C107" s="268" t="s">
        <v>41</v>
      </c>
      <c r="D107" s="269">
        <v>1646</v>
      </c>
      <c r="E107" s="269">
        <v>655</v>
      </c>
      <c r="F107" s="269">
        <v>3</v>
      </c>
      <c r="G107" s="269">
        <v>17</v>
      </c>
      <c r="H107" s="269">
        <v>570</v>
      </c>
      <c r="I107" s="269">
        <v>401</v>
      </c>
      <c r="J107" s="83"/>
      <c r="K107" s="153"/>
      <c r="L107" s="153"/>
      <c r="M107" s="154"/>
      <c r="N107" s="154"/>
      <c r="O107" s="154"/>
      <c r="P107" s="154"/>
      <c r="Q107" s="154"/>
      <c r="R107" s="154"/>
      <c r="W107" s="86"/>
    </row>
    <row r="108" spans="2:23" ht="14.25">
      <c r="B108" s="268" t="s">
        <v>133</v>
      </c>
      <c r="C108" s="268" t="s">
        <v>39</v>
      </c>
      <c r="D108" s="269">
        <v>1659</v>
      </c>
      <c r="E108" s="269">
        <v>835</v>
      </c>
      <c r="F108" s="269">
        <v>4</v>
      </c>
      <c r="G108" s="269">
        <v>21</v>
      </c>
      <c r="H108" s="269">
        <v>555</v>
      </c>
      <c r="I108" s="269">
        <v>244</v>
      </c>
      <c r="J108" s="83"/>
      <c r="K108" s="153"/>
      <c r="L108" s="153"/>
      <c r="M108" s="154"/>
      <c r="N108" s="154"/>
      <c r="O108" s="154"/>
      <c r="P108" s="154"/>
      <c r="Q108" s="154"/>
      <c r="R108" s="154"/>
      <c r="W108" s="86"/>
    </row>
    <row r="109" spans="2:23" ht="14.25">
      <c r="B109" s="268" t="s">
        <v>134</v>
      </c>
      <c r="C109" s="268" t="s">
        <v>39</v>
      </c>
      <c r="D109" s="269">
        <v>1822</v>
      </c>
      <c r="E109" s="269">
        <v>826</v>
      </c>
      <c r="F109" s="269">
        <v>2</v>
      </c>
      <c r="G109" s="269">
        <v>11</v>
      </c>
      <c r="H109" s="269">
        <v>494</v>
      </c>
      <c r="I109" s="269">
        <v>489</v>
      </c>
      <c r="J109" s="83"/>
      <c r="K109" s="153"/>
      <c r="L109" s="153"/>
      <c r="M109" s="154"/>
      <c r="N109" s="154"/>
      <c r="O109" s="114"/>
      <c r="P109" s="154"/>
      <c r="Q109" s="154"/>
      <c r="R109" s="154"/>
      <c r="W109" s="86"/>
    </row>
    <row r="110" spans="2:23" ht="14.25">
      <c r="B110" s="268" t="s">
        <v>135</v>
      </c>
      <c r="C110" s="268" t="s">
        <v>39</v>
      </c>
      <c r="D110" s="269">
        <v>1137</v>
      </c>
      <c r="E110" s="269">
        <v>511</v>
      </c>
      <c r="F110" s="269">
        <v>4</v>
      </c>
      <c r="G110" s="269">
        <v>6</v>
      </c>
      <c r="H110" s="269">
        <v>368</v>
      </c>
      <c r="I110" s="269">
        <v>248</v>
      </c>
      <c r="J110" s="83"/>
      <c r="K110" s="153"/>
      <c r="L110" s="153"/>
      <c r="M110" s="154"/>
      <c r="N110" s="154"/>
      <c r="O110" s="154"/>
      <c r="P110" s="154"/>
      <c r="Q110" s="154"/>
      <c r="R110" s="154"/>
      <c r="W110" s="86"/>
    </row>
    <row r="111" spans="2:23" ht="14.25">
      <c r="B111" s="268" t="s">
        <v>136</v>
      </c>
      <c r="C111" s="268" t="s">
        <v>39</v>
      </c>
      <c r="D111" s="269">
        <v>1483</v>
      </c>
      <c r="E111" s="269">
        <v>804</v>
      </c>
      <c r="F111" s="269">
        <v>4</v>
      </c>
      <c r="G111" s="269">
        <v>11</v>
      </c>
      <c r="H111" s="269">
        <v>457</v>
      </c>
      <c r="I111" s="269">
        <v>207</v>
      </c>
      <c r="J111" s="83"/>
      <c r="K111" s="153"/>
      <c r="L111" s="153"/>
      <c r="M111" s="154"/>
      <c r="N111" s="154"/>
      <c r="O111" s="154"/>
      <c r="P111" s="154"/>
      <c r="Q111" s="154"/>
      <c r="R111" s="154"/>
      <c r="W111" s="86"/>
    </row>
    <row r="112" spans="2:23" ht="14.25">
      <c r="B112" s="268" t="s">
        <v>137</v>
      </c>
      <c r="C112" s="268" t="s">
        <v>39</v>
      </c>
      <c r="D112" s="269">
        <v>1552</v>
      </c>
      <c r="E112" s="269">
        <v>855</v>
      </c>
      <c r="F112" s="269">
        <v>5</v>
      </c>
      <c r="G112" s="269">
        <v>11</v>
      </c>
      <c r="H112" s="269">
        <v>442</v>
      </c>
      <c r="I112" s="269">
        <v>239</v>
      </c>
      <c r="J112" s="83"/>
      <c r="K112" s="153"/>
      <c r="L112" s="153"/>
      <c r="M112" s="154"/>
      <c r="N112" s="154"/>
      <c r="O112" s="154"/>
      <c r="P112" s="154"/>
      <c r="Q112" s="154"/>
      <c r="R112" s="154"/>
      <c r="W112" s="86"/>
    </row>
    <row r="113" spans="2:23" ht="14.25">
      <c r="B113" s="268" t="s">
        <v>138</v>
      </c>
      <c r="C113" s="268" t="s">
        <v>39</v>
      </c>
      <c r="D113" s="269">
        <v>2167</v>
      </c>
      <c r="E113" s="269">
        <v>915</v>
      </c>
      <c r="F113" s="269">
        <v>2</v>
      </c>
      <c r="G113" s="269">
        <v>7</v>
      </c>
      <c r="H113" s="269">
        <v>619</v>
      </c>
      <c r="I113" s="269">
        <v>624</v>
      </c>
      <c r="J113" s="83"/>
      <c r="K113" s="153"/>
      <c r="L113" s="153"/>
      <c r="M113" s="154"/>
      <c r="N113" s="154"/>
      <c r="O113" s="114"/>
      <c r="P113" s="114"/>
      <c r="Q113" s="154"/>
      <c r="R113" s="154"/>
      <c r="W113" s="86"/>
    </row>
    <row r="114" spans="2:23" ht="14.25">
      <c r="B114" s="268" t="s">
        <v>166</v>
      </c>
      <c r="C114" s="268" t="s">
        <v>39</v>
      </c>
      <c r="D114" s="269">
        <v>1850</v>
      </c>
      <c r="E114" s="269">
        <v>905</v>
      </c>
      <c r="F114" s="269">
        <v>2</v>
      </c>
      <c r="G114" s="269">
        <v>11</v>
      </c>
      <c r="H114" s="269">
        <v>545</v>
      </c>
      <c r="I114" s="269">
        <v>387</v>
      </c>
      <c r="J114" s="83"/>
      <c r="K114" s="153"/>
      <c r="L114" s="153"/>
      <c r="M114" s="154"/>
      <c r="N114" s="154"/>
      <c r="O114" s="114"/>
      <c r="P114" s="114"/>
      <c r="Q114" s="154"/>
      <c r="R114" s="154"/>
      <c r="W114" s="86"/>
    </row>
    <row r="115" spans="2:23" ht="43.5">
      <c r="B115" s="268" t="s">
        <v>224</v>
      </c>
      <c r="C115" s="268" t="s">
        <v>225</v>
      </c>
      <c r="D115" s="269">
        <v>276</v>
      </c>
      <c r="E115" s="269">
        <v>84</v>
      </c>
      <c r="F115" s="114"/>
      <c r="G115" s="114"/>
      <c r="H115" s="269">
        <v>99</v>
      </c>
      <c r="I115" s="269">
        <v>93</v>
      </c>
      <c r="J115" s="83"/>
      <c r="K115" s="153"/>
      <c r="L115" s="153"/>
      <c r="M115" s="154"/>
      <c r="N115" s="154"/>
      <c r="O115" s="114"/>
      <c r="P115" s="154"/>
      <c r="Q115" s="154"/>
      <c r="R115" s="154"/>
      <c r="W115" s="86"/>
    </row>
    <row r="116" spans="2:23" ht="43.5">
      <c r="B116" s="268" t="s">
        <v>224</v>
      </c>
      <c r="C116" s="268" t="s">
        <v>226</v>
      </c>
      <c r="D116" s="269">
        <v>149</v>
      </c>
      <c r="E116" s="269">
        <v>61</v>
      </c>
      <c r="F116" s="114"/>
      <c r="G116" s="114"/>
      <c r="H116" s="269">
        <v>53</v>
      </c>
      <c r="I116" s="269">
        <v>35</v>
      </c>
      <c r="J116" s="83"/>
      <c r="K116" s="153"/>
      <c r="L116" s="153"/>
      <c r="M116" s="154"/>
      <c r="N116" s="154"/>
      <c r="O116" s="114"/>
      <c r="P116" s="154"/>
      <c r="Q116" s="154"/>
      <c r="R116" s="154"/>
      <c r="W116" s="86"/>
    </row>
    <row r="117" spans="2:23" ht="43.5">
      <c r="B117" s="268" t="s">
        <v>224</v>
      </c>
      <c r="C117" s="268" t="s">
        <v>22</v>
      </c>
      <c r="D117" s="269">
        <v>839</v>
      </c>
      <c r="E117" s="269">
        <v>322</v>
      </c>
      <c r="F117" s="269">
        <v>2</v>
      </c>
      <c r="G117" s="269">
        <v>2</v>
      </c>
      <c r="H117" s="269">
        <v>318</v>
      </c>
      <c r="I117" s="269">
        <v>195</v>
      </c>
      <c r="J117" s="83"/>
      <c r="K117" s="153"/>
      <c r="L117" s="153"/>
      <c r="M117" s="154"/>
      <c r="N117" s="154"/>
      <c r="O117" s="114"/>
      <c r="P117" s="154"/>
      <c r="Q117" s="154"/>
      <c r="R117" s="154"/>
      <c r="W117" s="86"/>
    </row>
    <row r="118" spans="2:18" ht="28.5">
      <c r="B118" s="268" t="s">
        <v>88</v>
      </c>
      <c r="C118" s="268" t="s">
        <v>227</v>
      </c>
      <c r="D118" s="269">
        <v>384</v>
      </c>
      <c r="E118" s="269">
        <v>184</v>
      </c>
      <c r="F118" s="269">
        <v>1</v>
      </c>
      <c r="G118" s="269">
        <v>1</v>
      </c>
      <c r="H118" s="269">
        <v>116</v>
      </c>
      <c r="I118" s="269">
        <v>82</v>
      </c>
      <c r="J118" s="83"/>
      <c r="K118" s="153"/>
      <c r="L118" s="153"/>
      <c r="M118" s="154"/>
      <c r="N118" s="154"/>
      <c r="O118" s="114"/>
      <c r="P118" s="154"/>
      <c r="Q118" s="154"/>
      <c r="R118" s="154"/>
    </row>
    <row r="119" spans="2:18" ht="28.5">
      <c r="B119" s="268" t="s">
        <v>89</v>
      </c>
      <c r="C119" s="268" t="s">
        <v>228</v>
      </c>
      <c r="D119" s="269">
        <v>401</v>
      </c>
      <c r="E119" s="269">
        <v>160</v>
      </c>
      <c r="F119" s="114"/>
      <c r="G119" s="269">
        <v>1</v>
      </c>
      <c r="H119" s="269">
        <v>125</v>
      </c>
      <c r="I119" s="269">
        <v>115</v>
      </c>
      <c r="J119" s="83"/>
      <c r="K119" s="153"/>
      <c r="L119" s="153"/>
      <c r="M119" s="154"/>
      <c r="N119" s="154"/>
      <c r="O119" s="114"/>
      <c r="P119" s="114"/>
      <c r="Q119" s="154"/>
      <c r="R119" s="114"/>
    </row>
    <row r="120" spans="2:18" ht="28.5">
      <c r="B120" s="268" t="s">
        <v>40</v>
      </c>
      <c r="C120" s="268" t="s">
        <v>336</v>
      </c>
      <c r="D120" s="269">
        <v>2</v>
      </c>
      <c r="E120" s="269">
        <v>1</v>
      </c>
      <c r="F120" s="114"/>
      <c r="G120" s="114"/>
      <c r="H120" s="269">
        <v>1</v>
      </c>
      <c r="I120" s="114"/>
      <c r="K120" s="153"/>
      <c r="L120" s="153"/>
      <c r="M120" s="154"/>
      <c r="N120" s="154"/>
      <c r="O120" s="154"/>
      <c r="P120" s="154"/>
      <c r="Q120" s="154"/>
      <c r="R120" s="154"/>
    </row>
    <row r="121" spans="2:18" ht="28.5">
      <c r="B121" s="268" t="s">
        <v>40</v>
      </c>
      <c r="C121" s="268" t="s">
        <v>335</v>
      </c>
      <c r="D121" s="269">
        <v>508</v>
      </c>
      <c r="E121" s="269">
        <v>227</v>
      </c>
      <c r="F121" s="114"/>
      <c r="G121" s="269">
        <v>5</v>
      </c>
      <c r="H121" s="269">
        <v>169</v>
      </c>
      <c r="I121" s="269">
        <v>107</v>
      </c>
      <c r="K121" s="153"/>
      <c r="L121" s="153"/>
      <c r="M121" s="154"/>
      <c r="N121" s="154"/>
      <c r="O121" s="154"/>
      <c r="P121" s="154"/>
      <c r="Q121" s="154"/>
      <c r="R121" s="154"/>
    </row>
    <row r="122" spans="2:18" ht="14.25">
      <c r="B122" s="268" t="s">
        <v>90</v>
      </c>
      <c r="C122" s="268" t="s">
        <v>21</v>
      </c>
      <c r="D122" s="269">
        <v>2229</v>
      </c>
      <c r="E122" s="269">
        <v>1288</v>
      </c>
      <c r="F122" s="269">
        <v>3</v>
      </c>
      <c r="G122" s="269">
        <v>8</v>
      </c>
      <c r="H122" s="269">
        <v>503</v>
      </c>
      <c r="I122" s="269">
        <v>427</v>
      </c>
      <c r="K122" s="153"/>
      <c r="L122" s="153"/>
      <c r="M122" s="154"/>
      <c r="N122" s="154"/>
      <c r="O122" s="154"/>
      <c r="P122" s="154"/>
      <c r="Q122" s="154"/>
      <c r="R122" s="154"/>
    </row>
    <row r="123" spans="2:18" ht="14.25">
      <c r="B123" s="268" t="s">
        <v>91</v>
      </c>
      <c r="C123" s="268" t="s">
        <v>21</v>
      </c>
      <c r="D123" s="269">
        <v>1991</v>
      </c>
      <c r="E123" s="269">
        <v>1121</v>
      </c>
      <c r="F123" s="269">
        <v>3</v>
      </c>
      <c r="G123" s="269">
        <v>8</v>
      </c>
      <c r="H123" s="269">
        <v>445</v>
      </c>
      <c r="I123" s="269">
        <v>414</v>
      </c>
      <c r="K123" s="153"/>
      <c r="L123" s="153"/>
      <c r="M123" s="154"/>
      <c r="N123" s="154"/>
      <c r="O123" s="154"/>
      <c r="P123" s="154"/>
      <c r="Q123" s="154"/>
      <c r="R123" s="154"/>
    </row>
    <row r="124" spans="2:18" ht="14.25">
      <c r="B124" s="268" t="s">
        <v>92</v>
      </c>
      <c r="C124" s="268" t="s">
        <v>21</v>
      </c>
      <c r="D124" s="269">
        <v>1767</v>
      </c>
      <c r="E124" s="269">
        <v>726</v>
      </c>
      <c r="F124" s="269">
        <v>7</v>
      </c>
      <c r="G124" s="269">
        <v>24</v>
      </c>
      <c r="H124" s="269">
        <v>607</v>
      </c>
      <c r="I124" s="269">
        <v>403</v>
      </c>
      <c r="K124" s="153"/>
      <c r="L124" s="153"/>
      <c r="M124" s="154"/>
      <c r="N124" s="154"/>
      <c r="O124" s="154"/>
      <c r="P124" s="154"/>
      <c r="Q124" s="154"/>
      <c r="R124" s="154"/>
    </row>
    <row r="125" spans="2:18" ht="14.25">
      <c r="B125" s="268" t="s">
        <v>93</v>
      </c>
      <c r="C125" s="268" t="s">
        <v>21</v>
      </c>
      <c r="D125" s="269">
        <v>2010</v>
      </c>
      <c r="E125" s="269">
        <v>1154</v>
      </c>
      <c r="F125" s="269">
        <v>3</v>
      </c>
      <c r="G125" s="269">
        <v>10</v>
      </c>
      <c r="H125" s="269">
        <v>483</v>
      </c>
      <c r="I125" s="269">
        <v>360</v>
      </c>
      <c r="K125" s="153"/>
      <c r="L125" s="153"/>
      <c r="M125" s="154"/>
      <c r="N125" s="154"/>
      <c r="O125" s="154"/>
      <c r="P125" s="154"/>
      <c r="Q125" s="154"/>
      <c r="R125" s="154"/>
    </row>
    <row r="126" spans="2:35" ht="14.25">
      <c r="B126" s="268" t="s">
        <v>94</v>
      </c>
      <c r="C126" s="268" t="s">
        <v>21</v>
      </c>
      <c r="D126" s="269">
        <v>2174</v>
      </c>
      <c r="E126" s="269">
        <v>948</v>
      </c>
      <c r="F126" s="269">
        <v>7</v>
      </c>
      <c r="G126" s="269">
        <v>41</v>
      </c>
      <c r="H126" s="269">
        <v>713</v>
      </c>
      <c r="I126" s="269">
        <v>465</v>
      </c>
      <c r="K126" s="153"/>
      <c r="L126" s="153"/>
      <c r="M126" s="154"/>
      <c r="N126" s="154"/>
      <c r="O126" s="154"/>
      <c r="P126" s="154"/>
      <c r="Q126" s="154"/>
      <c r="R126" s="154"/>
      <c r="AH126" s="97"/>
      <c r="AI126" s="93"/>
    </row>
    <row r="127" spans="2:18" ht="14.25">
      <c r="B127" s="268" t="s">
        <v>95</v>
      </c>
      <c r="C127" s="268" t="s">
        <v>21</v>
      </c>
      <c r="D127" s="269">
        <v>2240</v>
      </c>
      <c r="E127" s="269">
        <v>1236</v>
      </c>
      <c r="F127" s="269">
        <v>6</v>
      </c>
      <c r="G127" s="269">
        <v>6</v>
      </c>
      <c r="H127" s="269">
        <v>596</v>
      </c>
      <c r="I127" s="269">
        <v>396</v>
      </c>
      <c r="K127" s="153"/>
      <c r="L127" s="153"/>
      <c r="M127" s="154"/>
      <c r="N127" s="154"/>
      <c r="O127" s="154"/>
      <c r="P127" s="154"/>
      <c r="Q127" s="154"/>
      <c r="R127" s="154"/>
    </row>
    <row r="128" spans="1:18" ht="14.25">
      <c r="A128" s="97"/>
      <c r="B128" s="268" t="s">
        <v>96</v>
      </c>
      <c r="C128" s="268" t="s">
        <v>21</v>
      </c>
      <c r="D128" s="269">
        <v>1710</v>
      </c>
      <c r="E128" s="269">
        <v>880</v>
      </c>
      <c r="F128" s="269">
        <v>4</v>
      </c>
      <c r="G128" s="269">
        <v>15</v>
      </c>
      <c r="H128" s="269">
        <v>466</v>
      </c>
      <c r="I128" s="269">
        <v>345</v>
      </c>
      <c r="K128" s="153"/>
      <c r="L128" s="153"/>
      <c r="M128" s="154"/>
      <c r="N128" s="154"/>
      <c r="O128" s="154"/>
      <c r="P128" s="154"/>
      <c r="Q128" s="154"/>
      <c r="R128" s="154"/>
    </row>
    <row r="129" spans="2:18" ht="14.25">
      <c r="B129" s="268" t="s">
        <v>97</v>
      </c>
      <c r="C129" s="268" t="s">
        <v>21</v>
      </c>
      <c r="D129" s="269">
        <v>2079</v>
      </c>
      <c r="E129" s="269">
        <v>1021</v>
      </c>
      <c r="F129" s="269">
        <v>4</v>
      </c>
      <c r="G129" s="269">
        <v>8</v>
      </c>
      <c r="H129" s="269">
        <v>554</v>
      </c>
      <c r="I129" s="269">
        <v>492</v>
      </c>
      <c r="K129" s="153"/>
      <c r="L129" s="153"/>
      <c r="M129" s="154"/>
      <c r="N129" s="154"/>
      <c r="O129" s="154"/>
      <c r="P129" s="154"/>
      <c r="Q129" s="154"/>
      <c r="R129" s="154"/>
    </row>
    <row r="130" spans="2:18" ht="14.25">
      <c r="B130" s="268" t="s">
        <v>98</v>
      </c>
      <c r="C130" s="268" t="s">
        <v>21</v>
      </c>
      <c r="D130" s="269">
        <v>1925</v>
      </c>
      <c r="E130" s="269">
        <v>1029</v>
      </c>
      <c r="F130" s="269">
        <v>7</v>
      </c>
      <c r="G130" s="269">
        <v>15</v>
      </c>
      <c r="H130" s="269">
        <v>544</v>
      </c>
      <c r="I130" s="269">
        <v>330</v>
      </c>
      <c r="K130" s="153"/>
      <c r="L130" s="153"/>
      <c r="M130" s="154"/>
      <c r="N130" s="154"/>
      <c r="O130" s="154"/>
      <c r="P130" s="154"/>
      <c r="Q130" s="154"/>
      <c r="R130" s="154"/>
    </row>
    <row r="131" spans="2:18" ht="43.5">
      <c r="B131" s="268" t="s">
        <v>229</v>
      </c>
      <c r="C131" s="268" t="s">
        <v>230</v>
      </c>
      <c r="D131" s="269">
        <v>158</v>
      </c>
      <c r="E131" s="269">
        <v>72</v>
      </c>
      <c r="F131" s="269">
        <v>3</v>
      </c>
      <c r="G131" s="114"/>
      <c r="H131" s="269">
        <v>50</v>
      </c>
      <c r="I131" s="269">
        <v>33</v>
      </c>
      <c r="K131" s="153"/>
      <c r="L131" s="153"/>
      <c r="M131" s="154"/>
      <c r="N131" s="154"/>
      <c r="O131" s="154"/>
      <c r="P131" s="154"/>
      <c r="Q131" s="154"/>
      <c r="R131" s="154"/>
    </row>
    <row r="132" spans="2:18" ht="43.5">
      <c r="B132" s="268" t="s">
        <v>229</v>
      </c>
      <c r="C132" s="268" t="s">
        <v>21</v>
      </c>
      <c r="D132" s="269">
        <v>1505</v>
      </c>
      <c r="E132" s="269">
        <v>733</v>
      </c>
      <c r="F132" s="269">
        <v>5</v>
      </c>
      <c r="G132" s="269">
        <v>10</v>
      </c>
      <c r="H132" s="269">
        <v>496</v>
      </c>
      <c r="I132" s="269">
        <v>261</v>
      </c>
      <c r="K132" s="153"/>
      <c r="L132" s="153"/>
      <c r="M132" s="154"/>
      <c r="N132" s="154"/>
      <c r="O132" s="114"/>
      <c r="P132" s="114"/>
      <c r="Q132" s="154"/>
      <c r="R132" s="154"/>
    </row>
    <row r="133" spans="2:18" ht="14.25">
      <c r="B133" s="268" t="s">
        <v>100</v>
      </c>
      <c r="C133" s="268" t="s">
        <v>21</v>
      </c>
      <c r="D133" s="269">
        <v>2148</v>
      </c>
      <c r="E133" s="269">
        <v>928</v>
      </c>
      <c r="F133" s="269">
        <v>11</v>
      </c>
      <c r="G133" s="269">
        <v>28</v>
      </c>
      <c r="H133" s="269">
        <v>789</v>
      </c>
      <c r="I133" s="269">
        <v>392</v>
      </c>
      <c r="K133" s="153"/>
      <c r="L133" s="153"/>
      <c r="M133" s="154"/>
      <c r="N133" s="154"/>
      <c r="O133" s="154"/>
      <c r="P133" s="154"/>
      <c r="Q133" s="154"/>
      <c r="R133" s="154"/>
    </row>
    <row r="134" spans="2:18" ht="43.5">
      <c r="B134" s="268" t="s">
        <v>231</v>
      </c>
      <c r="C134" s="268" t="s">
        <v>232</v>
      </c>
      <c r="D134" s="269">
        <v>18</v>
      </c>
      <c r="E134" s="269">
        <v>11</v>
      </c>
      <c r="F134" s="114"/>
      <c r="G134" s="114"/>
      <c r="H134" s="269">
        <v>4</v>
      </c>
      <c r="I134" s="269">
        <v>3</v>
      </c>
      <c r="K134" s="153"/>
      <c r="L134" s="153"/>
      <c r="M134" s="154"/>
      <c r="N134" s="154"/>
      <c r="O134" s="154"/>
      <c r="P134" s="154"/>
      <c r="Q134" s="154"/>
      <c r="R134" s="154"/>
    </row>
    <row r="135" spans="2:18" ht="43.5">
      <c r="B135" s="268" t="s">
        <v>231</v>
      </c>
      <c r="C135" s="268" t="s">
        <v>21</v>
      </c>
      <c r="D135" s="269">
        <v>1926</v>
      </c>
      <c r="E135" s="269">
        <v>1004</v>
      </c>
      <c r="F135" s="269">
        <v>5</v>
      </c>
      <c r="G135" s="269">
        <v>13</v>
      </c>
      <c r="H135" s="269">
        <v>641</v>
      </c>
      <c r="I135" s="269">
        <v>263</v>
      </c>
      <c r="K135" s="153"/>
      <c r="L135" s="153"/>
      <c r="M135" s="154"/>
      <c r="N135" s="154"/>
      <c r="O135" s="154"/>
      <c r="P135" s="154"/>
      <c r="Q135" s="154"/>
      <c r="R135" s="154"/>
    </row>
    <row r="136" spans="2:18" ht="14.25">
      <c r="B136" s="268" t="s">
        <v>101</v>
      </c>
      <c r="C136" s="268" t="s">
        <v>21</v>
      </c>
      <c r="D136" s="269">
        <v>1625</v>
      </c>
      <c r="E136" s="269">
        <v>827</v>
      </c>
      <c r="F136" s="269">
        <v>8</v>
      </c>
      <c r="G136" s="269">
        <v>18</v>
      </c>
      <c r="H136" s="269">
        <v>512</v>
      </c>
      <c r="I136" s="269">
        <v>260</v>
      </c>
      <c r="K136" s="153"/>
      <c r="L136" s="153"/>
      <c r="M136" s="154"/>
      <c r="N136" s="154"/>
      <c r="O136" s="154"/>
      <c r="P136" s="154"/>
      <c r="Q136" s="154"/>
      <c r="R136" s="154"/>
    </row>
    <row r="137" spans="2:18" ht="14.25">
      <c r="B137" s="268" t="s">
        <v>102</v>
      </c>
      <c r="C137" s="268" t="s">
        <v>21</v>
      </c>
      <c r="D137" s="269">
        <v>1729</v>
      </c>
      <c r="E137" s="269">
        <v>1086</v>
      </c>
      <c r="F137" s="269">
        <v>8</v>
      </c>
      <c r="G137" s="269">
        <v>9</v>
      </c>
      <c r="H137" s="269">
        <v>458</v>
      </c>
      <c r="I137" s="269">
        <v>168</v>
      </c>
      <c r="K137" s="153"/>
      <c r="L137" s="153"/>
      <c r="M137" s="154"/>
      <c r="N137" s="154"/>
      <c r="O137" s="154"/>
      <c r="P137" s="154"/>
      <c r="Q137" s="154"/>
      <c r="R137" s="154"/>
    </row>
    <row r="138" spans="2:18" ht="14.25">
      <c r="B138" s="268" t="s">
        <v>103</v>
      </c>
      <c r="C138" s="268" t="s">
        <v>21</v>
      </c>
      <c r="D138" s="269">
        <v>1368</v>
      </c>
      <c r="E138" s="269">
        <v>743</v>
      </c>
      <c r="F138" s="269">
        <v>2</v>
      </c>
      <c r="G138" s="269">
        <v>7</v>
      </c>
      <c r="H138" s="269">
        <v>415</v>
      </c>
      <c r="I138" s="269">
        <v>201</v>
      </c>
      <c r="K138" s="153"/>
      <c r="L138" s="153"/>
      <c r="M138" s="154"/>
      <c r="N138" s="154"/>
      <c r="O138" s="154"/>
      <c r="P138" s="154"/>
      <c r="Q138" s="154"/>
      <c r="R138" s="154"/>
    </row>
    <row r="139" spans="2:18" ht="14.25">
      <c r="B139" s="268" t="s">
        <v>104</v>
      </c>
      <c r="C139" s="268" t="s">
        <v>21</v>
      </c>
      <c r="D139" s="269">
        <v>1961</v>
      </c>
      <c r="E139" s="269">
        <v>1192</v>
      </c>
      <c r="F139" s="269">
        <v>4</v>
      </c>
      <c r="G139" s="269">
        <v>6</v>
      </c>
      <c r="H139" s="269">
        <v>511</v>
      </c>
      <c r="I139" s="269">
        <v>248</v>
      </c>
      <c r="K139" s="153"/>
      <c r="L139" s="153"/>
      <c r="M139" s="154"/>
      <c r="N139" s="154"/>
      <c r="O139" s="154"/>
      <c r="P139" s="154"/>
      <c r="Q139" s="154"/>
      <c r="R139" s="154"/>
    </row>
    <row r="140" spans="2:18" ht="14.25">
      <c r="B140" s="268" t="s">
        <v>105</v>
      </c>
      <c r="C140" s="268" t="s">
        <v>21</v>
      </c>
      <c r="D140" s="269">
        <v>2253</v>
      </c>
      <c r="E140" s="269">
        <v>1457</v>
      </c>
      <c r="F140" s="269">
        <v>11</v>
      </c>
      <c r="G140" s="269">
        <v>10</v>
      </c>
      <c r="H140" s="269">
        <v>527</v>
      </c>
      <c r="I140" s="269">
        <v>248</v>
      </c>
      <c r="K140" s="153"/>
      <c r="L140" s="153"/>
      <c r="M140" s="154"/>
      <c r="N140" s="154"/>
      <c r="O140" s="154"/>
      <c r="P140" s="154"/>
      <c r="Q140" s="154"/>
      <c r="R140" s="154"/>
    </row>
    <row r="141" spans="2:18" ht="14.25">
      <c r="B141" s="268" t="s">
        <v>106</v>
      </c>
      <c r="C141" s="268" t="s">
        <v>21</v>
      </c>
      <c r="D141" s="269">
        <v>2158</v>
      </c>
      <c r="E141" s="269">
        <v>1447</v>
      </c>
      <c r="F141" s="269">
        <v>16</v>
      </c>
      <c r="G141" s="269">
        <v>14</v>
      </c>
      <c r="H141" s="269">
        <v>492</v>
      </c>
      <c r="I141" s="269">
        <v>189</v>
      </c>
      <c r="K141" s="153"/>
      <c r="L141" s="153"/>
      <c r="M141" s="154"/>
      <c r="N141" s="154"/>
      <c r="O141" s="154"/>
      <c r="P141" s="154"/>
      <c r="Q141" s="154"/>
      <c r="R141" s="154"/>
    </row>
    <row r="142" spans="2:18" ht="14.25">
      <c r="B142" s="268" t="s">
        <v>107</v>
      </c>
      <c r="C142" s="268" t="s">
        <v>21</v>
      </c>
      <c r="D142" s="269">
        <v>2441</v>
      </c>
      <c r="E142" s="269">
        <v>939</v>
      </c>
      <c r="F142" s="269">
        <v>13</v>
      </c>
      <c r="G142" s="269">
        <v>39</v>
      </c>
      <c r="H142" s="269">
        <v>996</v>
      </c>
      <c r="I142" s="269">
        <v>454</v>
      </c>
      <c r="K142" s="153"/>
      <c r="L142" s="153"/>
      <c r="M142" s="154"/>
      <c r="N142" s="154"/>
      <c r="O142" s="154"/>
      <c r="P142" s="154"/>
      <c r="Q142" s="154"/>
      <c r="R142" s="154"/>
    </row>
    <row r="143" spans="2:18" ht="14.25">
      <c r="B143" s="268" t="s">
        <v>108</v>
      </c>
      <c r="C143" s="268" t="s">
        <v>21</v>
      </c>
      <c r="D143" s="269">
        <v>2093</v>
      </c>
      <c r="E143" s="269">
        <v>1048</v>
      </c>
      <c r="F143" s="269">
        <v>10</v>
      </c>
      <c r="G143" s="269">
        <v>18</v>
      </c>
      <c r="H143" s="269">
        <v>677</v>
      </c>
      <c r="I143" s="269">
        <v>340</v>
      </c>
      <c r="K143" s="153"/>
      <c r="L143" s="153"/>
      <c r="M143" s="154"/>
      <c r="N143" s="154"/>
      <c r="O143" s="154"/>
      <c r="P143" s="154"/>
      <c r="Q143" s="154"/>
      <c r="R143" s="154"/>
    </row>
    <row r="144" spans="2:18" ht="14.25">
      <c r="B144" s="268" t="s">
        <v>109</v>
      </c>
      <c r="C144" s="268" t="s">
        <v>21</v>
      </c>
      <c r="D144" s="269">
        <v>2134</v>
      </c>
      <c r="E144" s="269">
        <v>1292</v>
      </c>
      <c r="F144" s="269">
        <v>12</v>
      </c>
      <c r="G144" s="269">
        <v>16</v>
      </c>
      <c r="H144" s="269">
        <v>562</v>
      </c>
      <c r="I144" s="269">
        <v>252</v>
      </c>
      <c r="K144" s="153"/>
      <c r="L144" s="153"/>
      <c r="M144" s="154"/>
      <c r="N144" s="154"/>
      <c r="O144" s="154"/>
      <c r="P144" s="154"/>
      <c r="Q144" s="154"/>
      <c r="R144" s="154"/>
    </row>
    <row r="145" spans="2:18" ht="14.25">
      <c r="B145" s="268" t="s">
        <v>139</v>
      </c>
      <c r="C145" s="268" t="s">
        <v>21</v>
      </c>
      <c r="D145" s="269">
        <v>1841</v>
      </c>
      <c r="E145" s="269">
        <v>919</v>
      </c>
      <c r="F145" s="269">
        <v>4</v>
      </c>
      <c r="G145" s="269">
        <v>16</v>
      </c>
      <c r="H145" s="269">
        <v>560</v>
      </c>
      <c r="I145" s="269">
        <v>342</v>
      </c>
      <c r="K145" s="153"/>
      <c r="L145" s="153"/>
      <c r="M145" s="154"/>
      <c r="N145" s="154"/>
      <c r="O145" s="154"/>
      <c r="P145" s="154"/>
      <c r="Q145" s="154"/>
      <c r="R145" s="154"/>
    </row>
    <row r="146" spans="2:18" ht="14.25">
      <c r="B146" s="268" t="s">
        <v>110</v>
      </c>
      <c r="C146" s="268" t="s">
        <v>21</v>
      </c>
      <c r="D146" s="269">
        <v>2293</v>
      </c>
      <c r="E146" s="269">
        <v>1400</v>
      </c>
      <c r="F146" s="269">
        <v>5</v>
      </c>
      <c r="G146" s="269">
        <v>9</v>
      </c>
      <c r="H146" s="269">
        <v>464</v>
      </c>
      <c r="I146" s="269">
        <v>415</v>
      </c>
      <c r="K146" s="153"/>
      <c r="L146" s="153"/>
      <c r="M146" s="154"/>
      <c r="N146" s="154"/>
      <c r="O146" s="114"/>
      <c r="P146" s="154"/>
      <c r="Q146" s="154"/>
      <c r="R146" s="154"/>
    </row>
    <row r="147" spans="2:18" ht="43.5">
      <c r="B147" s="268" t="s">
        <v>111</v>
      </c>
      <c r="C147" s="268" t="s">
        <v>254</v>
      </c>
      <c r="D147" s="269">
        <v>2397</v>
      </c>
      <c r="E147" s="269">
        <v>1123</v>
      </c>
      <c r="F147" s="269">
        <v>3</v>
      </c>
      <c r="G147" s="269">
        <v>4</v>
      </c>
      <c r="H147" s="269">
        <v>707</v>
      </c>
      <c r="I147" s="269">
        <v>560</v>
      </c>
      <c r="K147" s="153"/>
      <c r="L147" s="153"/>
      <c r="M147" s="154"/>
      <c r="N147" s="154"/>
      <c r="O147" s="114"/>
      <c r="P147" s="154"/>
      <c r="Q147" s="154"/>
      <c r="R147" s="154"/>
    </row>
    <row r="148" spans="2:18" ht="43.5">
      <c r="B148" s="268" t="s">
        <v>233</v>
      </c>
      <c r="C148" s="268" t="s">
        <v>234</v>
      </c>
      <c r="D148" s="269">
        <v>1333</v>
      </c>
      <c r="E148" s="269">
        <v>370</v>
      </c>
      <c r="F148" s="269">
        <v>1</v>
      </c>
      <c r="G148" s="269">
        <v>6</v>
      </c>
      <c r="H148" s="269">
        <v>502</v>
      </c>
      <c r="I148" s="269">
        <v>454</v>
      </c>
      <c r="K148" s="153"/>
      <c r="L148" s="153"/>
      <c r="M148" s="154"/>
      <c r="N148" s="154"/>
      <c r="O148" s="114"/>
      <c r="P148" s="154"/>
      <c r="Q148" s="154"/>
      <c r="R148" s="154"/>
    </row>
    <row r="149" spans="2:18" ht="43.5">
      <c r="B149" s="268" t="s">
        <v>233</v>
      </c>
      <c r="C149" s="268" t="s">
        <v>43</v>
      </c>
      <c r="D149" s="269">
        <v>484</v>
      </c>
      <c r="E149" s="269">
        <v>143</v>
      </c>
      <c r="F149" s="269">
        <v>1</v>
      </c>
      <c r="G149" s="269">
        <v>3</v>
      </c>
      <c r="H149" s="269">
        <v>178</v>
      </c>
      <c r="I149" s="269">
        <v>159</v>
      </c>
      <c r="K149" s="153"/>
      <c r="L149" s="153"/>
      <c r="M149" s="154"/>
      <c r="N149" s="154"/>
      <c r="O149" s="114"/>
      <c r="P149" s="114"/>
      <c r="Q149" s="154"/>
      <c r="R149" s="154"/>
    </row>
    <row r="150" spans="2:18" ht="57.75">
      <c r="B150" s="268" t="s">
        <v>235</v>
      </c>
      <c r="C150" s="268" t="s">
        <v>236</v>
      </c>
      <c r="D150" s="269">
        <v>716</v>
      </c>
      <c r="E150" s="269">
        <v>201</v>
      </c>
      <c r="F150" s="114"/>
      <c r="G150" s="269">
        <v>1</v>
      </c>
      <c r="H150" s="269">
        <v>246</v>
      </c>
      <c r="I150" s="269">
        <v>268</v>
      </c>
      <c r="K150" s="153"/>
      <c r="L150" s="153"/>
      <c r="M150" s="154"/>
      <c r="N150" s="154"/>
      <c r="O150" s="114"/>
      <c r="P150" s="114"/>
      <c r="Q150" s="154"/>
      <c r="R150" s="154"/>
    </row>
    <row r="151" spans="2:18" ht="57.75">
      <c r="B151" s="268" t="s">
        <v>235</v>
      </c>
      <c r="C151" s="268" t="s">
        <v>237</v>
      </c>
      <c r="D151" s="269">
        <v>389</v>
      </c>
      <c r="E151" s="269">
        <v>121</v>
      </c>
      <c r="F151" s="114"/>
      <c r="G151" s="269">
        <v>1</v>
      </c>
      <c r="H151" s="269">
        <v>140</v>
      </c>
      <c r="I151" s="269">
        <v>127</v>
      </c>
      <c r="K151" s="153"/>
      <c r="L151" s="153"/>
      <c r="M151" s="154"/>
      <c r="N151" s="154"/>
      <c r="O151" s="114"/>
      <c r="P151" s="114"/>
      <c r="Q151" s="154"/>
      <c r="R151" s="154"/>
    </row>
    <row r="152" spans="2:18" ht="57.75">
      <c r="B152" s="268" t="s">
        <v>235</v>
      </c>
      <c r="C152" s="268" t="s">
        <v>44</v>
      </c>
      <c r="D152" s="269">
        <v>590</v>
      </c>
      <c r="E152" s="269">
        <v>215</v>
      </c>
      <c r="F152" s="114"/>
      <c r="G152" s="269">
        <v>2</v>
      </c>
      <c r="H152" s="269">
        <v>235</v>
      </c>
      <c r="I152" s="269">
        <v>138</v>
      </c>
      <c r="K152" s="153"/>
      <c r="L152" s="153"/>
      <c r="M152" s="154"/>
      <c r="N152" s="154"/>
      <c r="O152" s="154"/>
      <c r="P152" s="154"/>
      <c r="Q152" s="154"/>
      <c r="R152" s="154"/>
    </row>
    <row r="153" spans="2:18" ht="28.5">
      <c r="B153" s="268" t="s">
        <v>176</v>
      </c>
      <c r="C153" s="268" t="s">
        <v>238</v>
      </c>
      <c r="D153" s="269">
        <v>255</v>
      </c>
      <c r="E153" s="269">
        <v>127</v>
      </c>
      <c r="F153" s="114"/>
      <c r="G153" s="269">
        <v>1</v>
      </c>
      <c r="H153" s="269">
        <v>66</v>
      </c>
      <c r="I153" s="269">
        <v>61</v>
      </c>
      <c r="K153" s="153"/>
      <c r="L153" s="153"/>
      <c r="M153" s="154"/>
      <c r="N153" s="154"/>
      <c r="O153" s="154"/>
      <c r="P153" s="154"/>
      <c r="Q153" s="154"/>
      <c r="R153" s="154"/>
    </row>
    <row r="154" spans="2:18" ht="43.5">
      <c r="B154" s="268" t="s">
        <v>176</v>
      </c>
      <c r="C154" s="268" t="s">
        <v>239</v>
      </c>
      <c r="D154" s="269">
        <v>201</v>
      </c>
      <c r="E154" s="269">
        <v>87</v>
      </c>
      <c r="F154" s="114"/>
      <c r="G154" s="269">
        <v>1</v>
      </c>
      <c r="H154" s="269">
        <v>59</v>
      </c>
      <c r="I154" s="269">
        <v>54</v>
      </c>
      <c r="K154" s="153"/>
      <c r="L154" s="153"/>
      <c r="M154" s="154"/>
      <c r="N154" s="154"/>
      <c r="O154" s="154"/>
      <c r="P154" s="154"/>
      <c r="Q154" s="154"/>
      <c r="R154" s="154"/>
    </row>
    <row r="155" spans="2:18" ht="28.5">
      <c r="B155" s="268" t="s">
        <v>112</v>
      </c>
      <c r="C155" s="268" t="s">
        <v>240</v>
      </c>
      <c r="D155" s="269">
        <v>1792</v>
      </c>
      <c r="E155" s="269">
        <v>803</v>
      </c>
      <c r="F155" s="269">
        <v>1</v>
      </c>
      <c r="G155" s="269">
        <v>7</v>
      </c>
      <c r="H155" s="269">
        <v>493</v>
      </c>
      <c r="I155" s="269">
        <v>488</v>
      </c>
      <c r="K155" s="153"/>
      <c r="L155" s="153"/>
      <c r="M155" s="154"/>
      <c r="N155" s="154"/>
      <c r="O155" s="154"/>
      <c r="P155" s="154"/>
      <c r="Q155" s="154"/>
      <c r="R155" s="154"/>
    </row>
    <row r="156" spans="2:18" ht="28.5">
      <c r="B156" s="268" t="s">
        <v>132</v>
      </c>
      <c r="C156" s="268" t="s">
        <v>7</v>
      </c>
      <c r="D156" s="269">
        <v>1641</v>
      </c>
      <c r="E156" s="269">
        <v>608</v>
      </c>
      <c r="F156" s="269">
        <v>1</v>
      </c>
      <c r="G156" s="269">
        <v>6</v>
      </c>
      <c r="H156" s="269">
        <v>584</v>
      </c>
      <c r="I156" s="269">
        <v>442</v>
      </c>
      <c r="K156" s="153"/>
      <c r="L156" s="153"/>
      <c r="M156" s="154"/>
      <c r="N156" s="154"/>
      <c r="O156" s="154"/>
      <c r="P156" s="154"/>
      <c r="Q156" s="154"/>
      <c r="R156" s="154"/>
    </row>
    <row r="157" spans="2:18" ht="28.5">
      <c r="B157" s="268" t="s">
        <v>144</v>
      </c>
      <c r="C157" s="268" t="s">
        <v>7</v>
      </c>
      <c r="D157" s="269">
        <v>1612</v>
      </c>
      <c r="E157" s="269">
        <v>687</v>
      </c>
      <c r="F157" s="269">
        <v>1</v>
      </c>
      <c r="G157" s="269">
        <v>10</v>
      </c>
      <c r="H157" s="269">
        <v>525</v>
      </c>
      <c r="I157" s="269">
        <v>389</v>
      </c>
      <c r="K157" s="153"/>
      <c r="L157" s="153"/>
      <c r="M157" s="154"/>
      <c r="N157" s="154"/>
      <c r="O157" s="154"/>
      <c r="P157" s="154"/>
      <c r="Q157" s="154"/>
      <c r="R157" s="154"/>
    </row>
    <row r="158" spans="2:18" ht="43.5">
      <c r="B158" s="268" t="s">
        <v>178</v>
      </c>
      <c r="C158" s="268" t="s">
        <v>343</v>
      </c>
      <c r="D158" s="269">
        <v>8</v>
      </c>
      <c r="E158" s="269">
        <v>4</v>
      </c>
      <c r="F158" s="114"/>
      <c r="G158" s="114"/>
      <c r="H158" s="114"/>
      <c r="I158" s="269">
        <v>4</v>
      </c>
      <c r="K158" s="153"/>
      <c r="L158" s="153"/>
      <c r="M158" s="154"/>
      <c r="N158" s="154"/>
      <c r="O158" s="114"/>
      <c r="P158" s="114"/>
      <c r="Q158" s="154"/>
      <c r="R158" s="154"/>
    </row>
    <row r="159" spans="2:18" ht="43.5">
      <c r="B159" s="268" t="s">
        <v>178</v>
      </c>
      <c r="C159" s="268" t="s">
        <v>344</v>
      </c>
      <c r="D159" s="269">
        <v>2114</v>
      </c>
      <c r="E159" s="269">
        <v>766</v>
      </c>
      <c r="F159" s="269">
        <v>4</v>
      </c>
      <c r="G159" s="269">
        <v>21</v>
      </c>
      <c r="H159" s="269">
        <v>774</v>
      </c>
      <c r="I159" s="269">
        <v>549</v>
      </c>
      <c r="K159" s="153"/>
      <c r="L159" s="153"/>
      <c r="M159" s="154"/>
      <c r="N159" s="154"/>
      <c r="O159" s="114"/>
      <c r="P159" s="114"/>
      <c r="Q159" s="154"/>
      <c r="R159" s="154"/>
    </row>
    <row r="160" spans="2:18" ht="28.5">
      <c r="B160" s="268" t="s">
        <v>179</v>
      </c>
      <c r="C160" s="268" t="s">
        <v>7</v>
      </c>
      <c r="D160" s="269">
        <v>1578</v>
      </c>
      <c r="E160" s="269">
        <v>664</v>
      </c>
      <c r="F160" s="269">
        <v>2</v>
      </c>
      <c r="G160" s="269">
        <v>9</v>
      </c>
      <c r="H160" s="269">
        <v>603</v>
      </c>
      <c r="I160" s="269">
        <v>300</v>
      </c>
      <c r="K160" s="153"/>
      <c r="L160" s="153"/>
      <c r="M160" s="154"/>
      <c r="N160" s="154"/>
      <c r="O160" s="154"/>
      <c r="P160" s="154"/>
      <c r="Q160" s="154"/>
      <c r="R160" s="154"/>
    </row>
    <row r="161" spans="2:18" ht="28.5">
      <c r="B161" s="268" t="s">
        <v>180</v>
      </c>
      <c r="C161" s="268" t="s">
        <v>7</v>
      </c>
      <c r="D161" s="269">
        <v>1455</v>
      </c>
      <c r="E161" s="269">
        <v>573</v>
      </c>
      <c r="F161" s="269">
        <v>1</v>
      </c>
      <c r="G161" s="269">
        <v>12</v>
      </c>
      <c r="H161" s="269">
        <v>523</v>
      </c>
      <c r="I161" s="269">
        <v>346</v>
      </c>
      <c r="K161" s="153"/>
      <c r="L161" s="153"/>
      <c r="M161" s="154"/>
      <c r="N161" s="114"/>
      <c r="O161" s="154"/>
      <c r="P161" s="154"/>
      <c r="Q161" s="154"/>
      <c r="R161" s="154"/>
    </row>
    <row r="162" spans="2:18" ht="57.75">
      <c r="B162" s="268" t="s">
        <v>241</v>
      </c>
      <c r="C162" s="268" t="s">
        <v>242</v>
      </c>
      <c r="D162" s="269">
        <v>2</v>
      </c>
      <c r="E162" s="114"/>
      <c r="F162" s="114"/>
      <c r="G162" s="114"/>
      <c r="H162" s="269">
        <v>1</v>
      </c>
      <c r="I162" s="269">
        <v>1</v>
      </c>
      <c r="K162" s="153"/>
      <c r="L162" s="153"/>
      <c r="M162" s="154"/>
      <c r="N162" s="154"/>
      <c r="O162" s="154"/>
      <c r="P162" s="114"/>
      <c r="Q162" s="154"/>
      <c r="R162" s="154"/>
    </row>
    <row r="163" spans="2:18" ht="57.75">
      <c r="B163" s="268" t="s">
        <v>241</v>
      </c>
      <c r="C163" s="268" t="s">
        <v>243</v>
      </c>
      <c r="D163" s="269">
        <v>374</v>
      </c>
      <c r="E163" s="269">
        <v>133</v>
      </c>
      <c r="F163" s="114"/>
      <c r="G163" s="114"/>
      <c r="H163" s="269">
        <v>105</v>
      </c>
      <c r="I163" s="269">
        <v>136</v>
      </c>
      <c r="K163" s="153"/>
      <c r="L163" s="153"/>
      <c r="M163" s="154"/>
      <c r="N163" s="154"/>
      <c r="O163" s="114"/>
      <c r="P163" s="114"/>
      <c r="Q163" s="154"/>
      <c r="R163" s="154"/>
    </row>
    <row r="164" spans="2:18" ht="57.75">
      <c r="B164" s="268" t="s">
        <v>241</v>
      </c>
      <c r="C164" s="268" t="s">
        <v>7</v>
      </c>
      <c r="D164" s="269">
        <v>2243</v>
      </c>
      <c r="E164" s="269">
        <v>797</v>
      </c>
      <c r="F164" s="269">
        <v>4</v>
      </c>
      <c r="G164" s="269">
        <v>19</v>
      </c>
      <c r="H164" s="269">
        <v>845</v>
      </c>
      <c r="I164" s="269">
        <v>578</v>
      </c>
      <c r="K164" s="153"/>
      <c r="L164" s="153"/>
      <c r="M164" s="154"/>
      <c r="N164" s="154"/>
      <c r="O164" s="114"/>
      <c r="P164" s="154"/>
      <c r="Q164" s="154"/>
      <c r="R164" s="154"/>
    </row>
    <row r="165" spans="2:18" ht="28.5">
      <c r="B165" s="268" t="s">
        <v>42</v>
      </c>
      <c r="C165" s="268" t="s">
        <v>244</v>
      </c>
      <c r="D165" s="269">
        <v>498</v>
      </c>
      <c r="E165" s="269">
        <v>219</v>
      </c>
      <c r="F165" s="269">
        <v>3</v>
      </c>
      <c r="G165" s="269">
        <v>1</v>
      </c>
      <c r="H165" s="269">
        <v>158</v>
      </c>
      <c r="I165" s="269">
        <v>117</v>
      </c>
      <c r="K165" s="153"/>
      <c r="L165" s="153"/>
      <c r="M165" s="154"/>
      <c r="N165" s="154"/>
      <c r="O165" s="154"/>
      <c r="P165" s="154"/>
      <c r="Q165" s="154"/>
      <c r="R165" s="154"/>
    </row>
    <row r="166" spans="2:18" ht="28.5">
      <c r="B166" s="268" t="s">
        <v>42</v>
      </c>
      <c r="C166" s="268" t="s">
        <v>245</v>
      </c>
      <c r="D166" s="269">
        <v>549</v>
      </c>
      <c r="E166" s="269">
        <v>225</v>
      </c>
      <c r="F166" s="269">
        <v>1</v>
      </c>
      <c r="G166" s="269">
        <v>2</v>
      </c>
      <c r="H166" s="269">
        <v>173</v>
      </c>
      <c r="I166" s="269">
        <v>148</v>
      </c>
      <c r="K166" s="153"/>
      <c r="L166" s="153"/>
      <c r="M166" s="154"/>
      <c r="N166" s="154"/>
      <c r="O166" s="114"/>
      <c r="P166" s="114"/>
      <c r="Q166" s="154"/>
      <c r="R166" s="154"/>
    </row>
    <row r="167" spans="2:18" ht="43.5">
      <c r="B167" s="268" t="s">
        <v>246</v>
      </c>
      <c r="C167" s="268" t="s">
        <v>247</v>
      </c>
      <c r="D167" s="269">
        <v>204</v>
      </c>
      <c r="E167" s="269">
        <v>122</v>
      </c>
      <c r="F167" s="114"/>
      <c r="G167" s="114"/>
      <c r="H167" s="269">
        <v>35</v>
      </c>
      <c r="I167" s="269">
        <v>47</v>
      </c>
      <c r="K167" s="153"/>
      <c r="L167" s="153"/>
      <c r="M167" s="154"/>
      <c r="N167" s="154"/>
      <c r="O167" s="114"/>
      <c r="P167" s="114"/>
      <c r="Q167" s="154"/>
      <c r="R167" s="154"/>
    </row>
    <row r="168" spans="2:18" ht="43.5">
      <c r="B168" s="268" t="s">
        <v>246</v>
      </c>
      <c r="C168" s="268" t="s">
        <v>248</v>
      </c>
      <c r="D168" s="269">
        <v>1981</v>
      </c>
      <c r="E168" s="269">
        <v>956</v>
      </c>
      <c r="F168" s="269">
        <v>1</v>
      </c>
      <c r="G168" s="269">
        <v>12</v>
      </c>
      <c r="H168" s="269">
        <v>481</v>
      </c>
      <c r="I168" s="269">
        <v>531</v>
      </c>
      <c r="K168" s="153"/>
      <c r="L168" s="153"/>
      <c r="M168" s="154"/>
      <c r="N168" s="154"/>
      <c r="O168" s="154"/>
      <c r="P168" s="154"/>
      <c r="Q168" s="154"/>
      <c r="R168" s="154"/>
    </row>
    <row r="169" spans="2:18" ht="43.5">
      <c r="B169" s="268" t="s">
        <v>249</v>
      </c>
      <c r="C169" s="268" t="s">
        <v>250</v>
      </c>
      <c r="D169" s="269">
        <v>1161</v>
      </c>
      <c r="E169" s="269">
        <v>526</v>
      </c>
      <c r="F169" s="269">
        <v>4</v>
      </c>
      <c r="G169" s="269">
        <v>7</v>
      </c>
      <c r="H169" s="269">
        <v>355</v>
      </c>
      <c r="I169" s="269">
        <v>269</v>
      </c>
      <c r="K169" s="153"/>
      <c r="L169" s="153"/>
      <c r="M169" s="154"/>
      <c r="N169" s="154"/>
      <c r="O169" s="114"/>
      <c r="P169" s="154"/>
      <c r="Q169" s="154"/>
      <c r="R169" s="154"/>
    </row>
    <row r="170" spans="2:18" ht="43.5">
      <c r="B170" s="268" t="s">
        <v>249</v>
      </c>
      <c r="C170" s="268" t="s">
        <v>80</v>
      </c>
      <c r="D170" s="269">
        <v>77</v>
      </c>
      <c r="E170" s="269">
        <v>26</v>
      </c>
      <c r="F170" s="114"/>
      <c r="G170" s="114"/>
      <c r="H170" s="269">
        <v>32</v>
      </c>
      <c r="I170" s="269">
        <v>19</v>
      </c>
      <c r="K170" s="153"/>
      <c r="L170" s="153"/>
      <c r="M170" s="154"/>
      <c r="N170" s="154"/>
      <c r="O170" s="154"/>
      <c r="P170" s="154"/>
      <c r="Q170" s="154"/>
      <c r="R170" s="154"/>
    </row>
    <row r="171" spans="2:18" ht="28.5">
      <c r="B171" s="268" t="s">
        <v>114</v>
      </c>
      <c r="C171" s="268" t="s">
        <v>251</v>
      </c>
      <c r="D171" s="269">
        <v>443</v>
      </c>
      <c r="E171" s="269">
        <v>130</v>
      </c>
      <c r="F171" s="114"/>
      <c r="G171" s="269">
        <v>1</v>
      </c>
      <c r="H171" s="269">
        <v>120</v>
      </c>
      <c r="I171" s="269">
        <v>192</v>
      </c>
      <c r="K171" s="153"/>
      <c r="L171" s="153"/>
      <c r="M171" s="154"/>
      <c r="N171" s="154"/>
      <c r="O171" s="114"/>
      <c r="P171" s="154"/>
      <c r="Q171" s="154"/>
      <c r="R171" s="154"/>
    </row>
    <row r="172" spans="2:18" ht="14.25">
      <c r="B172" s="268" t="s">
        <v>23</v>
      </c>
      <c r="C172" s="268" t="s">
        <v>23</v>
      </c>
      <c r="D172" s="269">
        <v>1654</v>
      </c>
      <c r="E172" s="269">
        <v>601</v>
      </c>
      <c r="F172" s="269">
        <v>2</v>
      </c>
      <c r="G172" s="269">
        <v>4</v>
      </c>
      <c r="H172" s="269">
        <v>604</v>
      </c>
      <c r="I172" s="269">
        <v>443</v>
      </c>
      <c r="K172" s="153"/>
      <c r="L172" s="153"/>
      <c r="M172" s="154"/>
      <c r="N172" s="154"/>
      <c r="O172" s="154"/>
      <c r="P172" s="154"/>
      <c r="Q172" s="154"/>
      <c r="R172" s="154"/>
    </row>
    <row r="173" spans="2:18" ht="28.5">
      <c r="B173" s="268" t="s">
        <v>115</v>
      </c>
      <c r="C173" s="268" t="s">
        <v>252</v>
      </c>
      <c r="D173" s="269">
        <v>521</v>
      </c>
      <c r="E173" s="269">
        <v>256</v>
      </c>
      <c r="F173" s="114"/>
      <c r="G173" s="269">
        <v>2</v>
      </c>
      <c r="H173" s="269">
        <v>135</v>
      </c>
      <c r="I173" s="269">
        <v>128</v>
      </c>
      <c r="K173" s="153"/>
      <c r="L173" s="153"/>
      <c r="M173" s="154"/>
      <c r="N173" s="154"/>
      <c r="O173" s="111"/>
      <c r="P173" s="112"/>
      <c r="Q173" s="111"/>
      <c r="R173" s="111"/>
    </row>
    <row r="174" spans="2:14" ht="28.5">
      <c r="B174" s="268" t="s">
        <v>8</v>
      </c>
      <c r="C174" s="268" t="s">
        <v>8</v>
      </c>
      <c r="D174" s="269">
        <v>799</v>
      </c>
      <c r="E174" s="269">
        <v>442</v>
      </c>
      <c r="F174" s="114"/>
      <c r="G174" s="269">
        <v>5</v>
      </c>
      <c r="H174" s="269">
        <v>193</v>
      </c>
      <c r="I174" s="269">
        <v>159</v>
      </c>
      <c r="K174" s="153"/>
      <c r="L174" s="153"/>
      <c r="M174" s="154"/>
      <c r="N174" s="154"/>
    </row>
    <row r="175" spans="2:14" ht="43.5">
      <c r="B175" s="268" t="s">
        <v>116</v>
      </c>
      <c r="C175" s="268" t="s">
        <v>253</v>
      </c>
      <c r="D175" s="269">
        <v>599</v>
      </c>
      <c r="E175" s="269">
        <v>146</v>
      </c>
      <c r="F175" s="269">
        <v>1</v>
      </c>
      <c r="G175" s="269">
        <v>4</v>
      </c>
      <c r="H175" s="269">
        <v>207</v>
      </c>
      <c r="I175" s="269">
        <v>241</v>
      </c>
      <c r="K175" s="153"/>
      <c r="L175" s="153"/>
      <c r="M175" s="154"/>
      <c r="N175" s="154"/>
    </row>
    <row r="176" spans="2:14" ht="43.5">
      <c r="B176" s="268" t="s">
        <v>117</v>
      </c>
      <c r="C176" s="268" t="s">
        <v>255</v>
      </c>
      <c r="D176" s="269">
        <v>833</v>
      </c>
      <c r="E176" s="269">
        <v>367</v>
      </c>
      <c r="F176" s="269">
        <v>5</v>
      </c>
      <c r="G176" s="269">
        <v>3</v>
      </c>
      <c r="H176" s="269">
        <v>298</v>
      </c>
      <c r="I176" s="269">
        <v>160</v>
      </c>
      <c r="K176" s="260"/>
      <c r="L176" s="260"/>
      <c r="M176" s="261"/>
      <c r="N176" s="261"/>
    </row>
    <row r="177" spans="2:9" ht="43.5">
      <c r="B177" s="268" t="s">
        <v>117</v>
      </c>
      <c r="C177" s="268" t="s">
        <v>256</v>
      </c>
      <c r="D177" s="269">
        <v>22</v>
      </c>
      <c r="E177" s="269">
        <v>10</v>
      </c>
      <c r="F177" s="269">
        <v>2</v>
      </c>
      <c r="G177" s="114"/>
      <c r="H177" s="269">
        <v>7</v>
      </c>
      <c r="I177" s="269">
        <v>3</v>
      </c>
    </row>
  </sheetData>
  <sheetProtection/>
  <conditionalFormatting sqref="R93 R54:R91 R2:R52">
    <cfRule type="expression" priority="11" dxfId="0" stopIfTrue="1">
      <formula>R2&lt;W2</formula>
    </cfRule>
  </conditionalFormatting>
  <conditionalFormatting sqref="C98:C102">
    <cfRule type="expression" priority="1" dxfId="0" stopIfTrue="1">
      <formula>RANK(C98,C98:G98)=1</formula>
    </cfRule>
  </conditionalFormatting>
  <conditionalFormatting sqref="G98:G102">
    <cfRule type="expression" priority="2" dxfId="0" stopIfTrue="1">
      <formula>RANK(G98,C98:G98)=1</formula>
    </cfRule>
  </conditionalFormatting>
  <conditionalFormatting sqref="D98:E102">
    <cfRule type="expression" priority="3" dxfId="0" stopIfTrue="1">
      <formula>RANK(D98,C98:G98)=1</formula>
    </cfRule>
  </conditionalFormatting>
  <conditionalFormatting sqref="F98:F102">
    <cfRule type="expression" priority="4" dxfId="0" stopIfTrue="1">
      <formula>RANK(F98,D98:H98)=1</formula>
    </cfRule>
  </conditionalFormatting>
  <printOptions/>
  <pageMargins left="0.25" right="0.25" top="0.75" bottom="0.75" header="0.3" footer="0.3"/>
  <pageSetup horizontalDpi="300" verticalDpi="300" orientation="portrait" r:id="rId2"/>
  <rowBreaks count="1" manualBreakCount="1">
    <brk id="52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0"/>
  <dimension ref="A1:M83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2" sqref="B2"/>
    </sheetView>
  </sheetViews>
  <sheetFormatPr defaultColWidth="9.140625" defaultRowHeight="12.75"/>
  <cols>
    <col min="1" max="1" width="27.28125" style="1" bestFit="1" customWidth="1"/>
    <col min="2" max="2" width="20.421875" style="1" customWidth="1"/>
    <col min="3" max="3" width="12.00390625" style="0" customWidth="1"/>
    <col min="4" max="4" width="11.28125" style="0" customWidth="1"/>
    <col min="6" max="9" width="9.140625" style="75" customWidth="1"/>
    <col min="10" max="10" width="16.8515625" style="75" customWidth="1"/>
    <col min="11" max="13" width="9.140625" style="75" customWidth="1"/>
  </cols>
  <sheetData>
    <row r="1" spans="1:13" ht="25.5" customHeight="1">
      <c r="A1" s="77" t="s">
        <v>0</v>
      </c>
      <c r="B1" s="247" t="s">
        <v>331</v>
      </c>
      <c r="C1" s="78" t="s">
        <v>69</v>
      </c>
      <c r="D1" s="79" t="s">
        <v>16</v>
      </c>
      <c r="E1" s="159"/>
      <c r="G1" s="162"/>
      <c r="H1" s="162"/>
      <c r="I1" s="162"/>
      <c r="J1" s="162"/>
      <c r="K1" s="162"/>
      <c r="L1" s="162"/>
      <c r="M1" s="162"/>
    </row>
    <row r="2" spans="1:13" ht="12">
      <c r="A2" s="110" t="s">
        <v>86</v>
      </c>
      <c r="B2" s="43">
        <v>1699</v>
      </c>
      <c r="C2" s="67">
        <f>'Registration by Precinct'!H2</f>
        <v>1361</v>
      </c>
      <c r="D2" s="45">
        <f aca="true" t="shared" si="0" ref="D2:D33">C2/B2</f>
        <v>0.8010594467333726</v>
      </c>
      <c r="F2" s="163"/>
      <c r="G2" s="160"/>
      <c r="H2" s="161"/>
      <c r="I2" s="161"/>
      <c r="J2" s="164"/>
      <c r="K2" s="164"/>
      <c r="L2" s="161"/>
      <c r="M2" s="161"/>
    </row>
    <row r="3" spans="1:13" ht="12">
      <c r="A3" s="110" t="s">
        <v>87</v>
      </c>
      <c r="B3" s="43">
        <v>534</v>
      </c>
      <c r="C3" s="67">
        <f>'Registration by Precinct'!H3</f>
        <v>406</v>
      </c>
      <c r="D3" s="45">
        <f t="shared" si="0"/>
        <v>0.7602996254681648</v>
      </c>
      <c r="F3" s="163"/>
      <c r="G3" s="160"/>
      <c r="H3" s="161"/>
      <c r="I3" s="161"/>
      <c r="J3" s="164"/>
      <c r="K3" s="164"/>
      <c r="L3" s="161"/>
      <c r="M3" s="161"/>
    </row>
    <row r="4" spans="1:13" ht="12">
      <c r="A4" s="110" t="s">
        <v>164</v>
      </c>
      <c r="B4" s="27">
        <f>265+1947</f>
        <v>2212</v>
      </c>
      <c r="C4" s="67">
        <f>'Registration by Precinct'!H4</f>
        <v>1841</v>
      </c>
      <c r="D4" s="45">
        <f t="shared" si="0"/>
        <v>0.8322784810126582</v>
      </c>
      <c r="F4" s="163"/>
      <c r="G4" s="160"/>
      <c r="H4" s="161"/>
      <c r="I4" s="161"/>
      <c r="J4" s="164"/>
      <c r="K4" s="164"/>
      <c r="L4" s="161"/>
      <c r="M4" s="161"/>
    </row>
    <row r="5" spans="1:13" ht="12">
      <c r="A5" s="110" t="s">
        <v>133</v>
      </c>
      <c r="B5" s="43">
        <v>2677</v>
      </c>
      <c r="C5" s="67">
        <f>'Registration by Precinct'!H7</f>
        <v>1659</v>
      </c>
      <c r="D5" s="45">
        <f t="shared" si="0"/>
        <v>0.6197235711617483</v>
      </c>
      <c r="F5" s="163"/>
      <c r="G5" s="160"/>
      <c r="H5" s="161"/>
      <c r="I5" s="161"/>
      <c r="J5" s="161"/>
      <c r="K5" s="161"/>
      <c r="L5" s="161"/>
      <c r="M5" s="161"/>
    </row>
    <row r="6" spans="1:13" ht="12">
      <c r="A6" s="110" t="s">
        <v>134</v>
      </c>
      <c r="B6" s="43">
        <v>2610</v>
      </c>
      <c r="C6" s="67">
        <f>'Registration by Precinct'!H8</f>
        <v>1822</v>
      </c>
      <c r="D6" s="45">
        <f t="shared" si="0"/>
        <v>0.6980842911877395</v>
      </c>
      <c r="F6" s="163"/>
      <c r="G6" s="160"/>
      <c r="H6" s="161"/>
      <c r="I6" s="161"/>
      <c r="J6" s="164"/>
      <c r="K6" s="161"/>
      <c r="L6" s="161"/>
      <c r="M6" s="161"/>
    </row>
    <row r="7" spans="1:13" ht="12">
      <c r="A7" s="110" t="s">
        <v>135</v>
      </c>
      <c r="B7" s="43">
        <v>2711</v>
      </c>
      <c r="C7" s="67">
        <f>'Registration by Precinct'!H9</f>
        <v>1137</v>
      </c>
      <c r="D7" s="45">
        <f t="shared" si="0"/>
        <v>0.4194024345260052</v>
      </c>
      <c r="F7" s="163"/>
      <c r="G7" s="160"/>
      <c r="H7" s="161"/>
      <c r="I7" s="161"/>
      <c r="J7" s="161"/>
      <c r="K7" s="161"/>
      <c r="L7" s="161"/>
      <c r="M7" s="161"/>
    </row>
    <row r="8" spans="1:13" ht="12">
      <c r="A8" s="110" t="s">
        <v>136</v>
      </c>
      <c r="B8" s="43">
        <v>2739</v>
      </c>
      <c r="C8" s="67">
        <f>'Registration by Precinct'!H10</f>
        <v>1483</v>
      </c>
      <c r="D8" s="45">
        <f t="shared" si="0"/>
        <v>0.5414384811975174</v>
      </c>
      <c r="F8" s="163"/>
      <c r="G8" s="160"/>
      <c r="H8" s="161"/>
      <c r="I8" s="161"/>
      <c r="J8" s="161"/>
      <c r="K8" s="161"/>
      <c r="L8" s="161"/>
      <c r="M8" s="161"/>
    </row>
    <row r="9" spans="1:13" ht="12">
      <c r="A9" s="110" t="s">
        <v>137</v>
      </c>
      <c r="B9" s="43">
        <v>2725</v>
      </c>
      <c r="C9" s="67">
        <f>'Registration by Precinct'!H11</f>
        <v>1552</v>
      </c>
      <c r="D9" s="45">
        <f t="shared" si="0"/>
        <v>0.5695412844036697</v>
      </c>
      <c r="F9" s="163"/>
      <c r="G9" s="160"/>
      <c r="H9" s="161"/>
      <c r="I9" s="161"/>
      <c r="J9" s="161"/>
      <c r="K9" s="161"/>
      <c r="L9" s="161"/>
      <c r="M9" s="161"/>
    </row>
    <row r="10" spans="1:13" ht="12">
      <c r="A10" s="110" t="s">
        <v>138</v>
      </c>
      <c r="B10" s="43">
        <v>2761</v>
      </c>
      <c r="C10" s="67">
        <f>'Registration by Precinct'!H12</f>
        <v>2167</v>
      </c>
      <c r="D10" s="45">
        <f t="shared" si="0"/>
        <v>0.7848605577689243</v>
      </c>
      <c r="F10" s="163"/>
      <c r="G10" s="160"/>
      <c r="H10" s="161"/>
      <c r="I10" s="161"/>
      <c r="J10" s="164"/>
      <c r="K10" s="164"/>
      <c r="L10" s="161"/>
      <c r="M10" s="161"/>
    </row>
    <row r="11" spans="1:13" ht="12">
      <c r="A11" s="110" t="s">
        <v>166</v>
      </c>
      <c r="B11" s="43">
        <v>2684</v>
      </c>
      <c r="C11" s="67">
        <f>'Registration by Precinct'!H13</f>
        <v>1850</v>
      </c>
      <c r="D11" s="45">
        <f t="shared" si="0"/>
        <v>0.6892697466467959</v>
      </c>
      <c r="F11" s="163"/>
      <c r="G11" s="160"/>
      <c r="H11" s="161"/>
      <c r="I11" s="161"/>
      <c r="J11" s="161"/>
      <c r="K11" s="164"/>
      <c r="L11" s="161"/>
      <c r="M11" s="161"/>
    </row>
    <row r="12" spans="1:13" ht="12">
      <c r="A12" s="110" t="s">
        <v>167</v>
      </c>
      <c r="B12" s="27">
        <f>1300+205+443</f>
        <v>1948</v>
      </c>
      <c r="C12" s="67">
        <f>'Registration by Precinct'!H15</f>
        <v>1264</v>
      </c>
      <c r="D12" s="45">
        <f t="shared" si="0"/>
        <v>0.648870636550308</v>
      </c>
      <c r="F12" s="163"/>
      <c r="G12" s="160"/>
      <c r="H12" s="161"/>
      <c r="I12" s="161"/>
      <c r="J12" s="164"/>
      <c r="K12" s="164"/>
      <c r="L12" s="161"/>
      <c r="M12" s="161"/>
    </row>
    <row r="13" spans="1:13" ht="12">
      <c r="A13" s="110" t="s">
        <v>88</v>
      </c>
      <c r="B13" s="43">
        <v>489</v>
      </c>
      <c r="C13" s="67">
        <f>'Registration by Precinct'!H19</f>
        <v>384</v>
      </c>
      <c r="D13" s="45">
        <f t="shared" si="0"/>
        <v>0.7852760736196319</v>
      </c>
      <c r="F13" s="163"/>
      <c r="G13" s="160"/>
      <c r="H13" s="161"/>
      <c r="I13" s="161"/>
      <c r="J13" s="164"/>
      <c r="K13" s="161"/>
      <c r="L13" s="161"/>
      <c r="M13" s="161"/>
    </row>
    <row r="14" spans="1:13" ht="12">
      <c r="A14" s="110" t="s">
        <v>89</v>
      </c>
      <c r="B14" s="43">
        <v>530</v>
      </c>
      <c r="C14" s="67">
        <f>'Registration by Precinct'!H20</f>
        <v>401</v>
      </c>
      <c r="D14" s="45">
        <f t="shared" si="0"/>
        <v>0.7566037735849057</v>
      </c>
      <c r="F14" s="163"/>
      <c r="G14" s="160"/>
      <c r="H14" s="161"/>
      <c r="I14" s="161"/>
      <c r="J14" s="164"/>
      <c r="K14" s="161"/>
      <c r="L14" s="161"/>
      <c r="M14" s="161"/>
    </row>
    <row r="15" spans="1:13" ht="12">
      <c r="A15" s="110" t="s">
        <v>40</v>
      </c>
      <c r="B15" s="43">
        <v>703</v>
      </c>
      <c r="C15" s="67">
        <f>'Registration by Precinct'!H21</f>
        <v>510</v>
      </c>
      <c r="D15" s="45">
        <f t="shared" si="0"/>
        <v>0.7254623044096729</v>
      </c>
      <c r="F15" s="163"/>
      <c r="G15" s="160"/>
      <c r="H15" s="161"/>
      <c r="I15" s="161"/>
      <c r="J15" s="164"/>
      <c r="K15" s="164"/>
      <c r="L15" s="161"/>
      <c r="M15" s="161"/>
    </row>
    <row r="16" spans="1:13" ht="12">
      <c r="A16" s="110" t="s">
        <v>90</v>
      </c>
      <c r="B16" s="43">
        <v>2728</v>
      </c>
      <c r="C16" s="67">
        <f>'Registration by Precinct'!H24</f>
        <v>2229</v>
      </c>
      <c r="D16" s="45">
        <f t="shared" si="0"/>
        <v>0.8170821114369502</v>
      </c>
      <c r="F16" s="163"/>
      <c r="G16" s="160"/>
      <c r="H16" s="161"/>
      <c r="I16" s="161"/>
      <c r="J16" s="164"/>
      <c r="K16" s="164"/>
      <c r="L16" s="161"/>
      <c r="M16" s="161"/>
    </row>
    <row r="17" spans="1:13" ht="12">
      <c r="A17" s="110" t="s">
        <v>91</v>
      </c>
      <c r="B17" s="43">
        <v>2771</v>
      </c>
      <c r="C17" s="67">
        <f>'Registration by Precinct'!H25</f>
        <v>1991</v>
      </c>
      <c r="D17" s="45">
        <f t="shared" si="0"/>
        <v>0.7185131721400216</v>
      </c>
      <c r="F17" s="163"/>
      <c r="G17" s="160"/>
      <c r="H17" s="161"/>
      <c r="I17" s="161"/>
      <c r="J17" s="164"/>
      <c r="K17" s="161"/>
      <c r="L17" s="161"/>
      <c r="M17" s="161"/>
    </row>
    <row r="18" spans="1:13" ht="12">
      <c r="A18" s="110" t="s">
        <v>92</v>
      </c>
      <c r="B18" s="43">
        <v>3183</v>
      </c>
      <c r="C18" s="67">
        <f>'Registration by Precinct'!H26</f>
        <v>1767</v>
      </c>
      <c r="D18" s="45">
        <f t="shared" si="0"/>
        <v>0.5551366635249765</v>
      </c>
      <c r="F18" s="163"/>
      <c r="G18" s="160"/>
      <c r="H18" s="161"/>
      <c r="I18" s="161"/>
      <c r="J18" s="161"/>
      <c r="K18" s="161"/>
      <c r="L18" s="161"/>
      <c r="M18" s="161"/>
    </row>
    <row r="19" spans="1:13" ht="12">
      <c r="A19" s="110" t="s">
        <v>93</v>
      </c>
      <c r="B19" s="43">
        <v>2144</v>
      </c>
      <c r="C19" s="67">
        <f>'Registration by Precinct'!H27</f>
        <v>2010</v>
      </c>
      <c r="D19" s="45">
        <f t="shared" si="0"/>
        <v>0.9375</v>
      </c>
      <c r="F19" s="163"/>
      <c r="G19" s="160"/>
      <c r="H19" s="161"/>
      <c r="I19" s="161"/>
      <c r="J19" s="161"/>
      <c r="K19" s="161"/>
      <c r="L19" s="161"/>
      <c r="M19" s="161"/>
    </row>
    <row r="20" spans="1:13" ht="12">
      <c r="A20" s="110" t="s">
        <v>94</v>
      </c>
      <c r="B20" s="43">
        <v>2983</v>
      </c>
      <c r="C20" s="67">
        <f>'Registration by Precinct'!H28</f>
        <v>2174</v>
      </c>
      <c r="D20" s="45">
        <f t="shared" si="0"/>
        <v>0.728796513576936</v>
      </c>
      <c r="F20" s="163"/>
      <c r="G20" s="160"/>
      <c r="H20" s="161"/>
      <c r="I20" s="161"/>
      <c r="J20" s="161"/>
      <c r="K20" s="161"/>
      <c r="L20" s="161"/>
      <c r="M20" s="161"/>
    </row>
    <row r="21" spans="1:13" ht="12">
      <c r="A21" s="110" t="s">
        <v>95</v>
      </c>
      <c r="B21" s="43">
        <v>2776</v>
      </c>
      <c r="C21" s="67">
        <f>'Registration by Precinct'!H29</f>
        <v>2240</v>
      </c>
      <c r="D21" s="45">
        <f t="shared" si="0"/>
        <v>0.8069164265129684</v>
      </c>
      <c r="F21" s="163"/>
      <c r="G21" s="160"/>
      <c r="H21" s="161"/>
      <c r="I21" s="161"/>
      <c r="J21" s="161"/>
      <c r="K21" s="161"/>
      <c r="L21" s="161"/>
      <c r="M21" s="161"/>
    </row>
    <row r="22" spans="1:13" ht="12">
      <c r="A22" s="110" t="s">
        <v>96</v>
      </c>
      <c r="B22" s="43">
        <v>2784</v>
      </c>
      <c r="C22" s="67">
        <f>'Registration by Precinct'!H30</f>
        <v>1710</v>
      </c>
      <c r="D22" s="45">
        <f t="shared" si="0"/>
        <v>0.6142241379310345</v>
      </c>
      <c r="F22" s="163"/>
      <c r="G22" s="160"/>
      <c r="H22" s="161"/>
      <c r="I22" s="161"/>
      <c r="J22" s="161"/>
      <c r="K22" s="161"/>
      <c r="L22" s="161"/>
      <c r="M22" s="161"/>
    </row>
    <row r="23" spans="1:13" ht="12">
      <c r="A23" s="110" t="s">
        <v>97</v>
      </c>
      <c r="B23" s="43">
        <v>2896</v>
      </c>
      <c r="C23" s="67">
        <f>'Registration by Precinct'!H31</f>
        <v>2079</v>
      </c>
      <c r="D23" s="45">
        <f t="shared" si="0"/>
        <v>0.7178867403314917</v>
      </c>
      <c r="F23" s="163"/>
      <c r="G23" s="160"/>
      <c r="H23" s="161"/>
      <c r="I23" s="161"/>
      <c r="J23" s="161"/>
      <c r="K23" s="161"/>
      <c r="L23" s="161"/>
      <c r="M23" s="161"/>
    </row>
    <row r="24" spans="1:13" ht="12">
      <c r="A24" s="110" t="s">
        <v>98</v>
      </c>
      <c r="B24" s="43">
        <v>3343</v>
      </c>
      <c r="C24" s="67">
        <f>'Registration by Precinct'!H32</f>
        <v>1925</v>
      </c>
      <c r="D24" s="45">
        <f t="shared" si="0"/>
        <v>0.5758300927310799</v>
      </c>
      <c r="F24" s="163"/>
      <c r="G24" s="160"/>
      <c r="H24" s="161"/>
      <c r="I24" s="161"/>
      <c r="J24" s="161"/>
      <c r="K24" s="161"/>
      <c r="L24" s="161"/>
      <c r="M24" s="161"/>
    </row>
    <row r="25" spans="1:13" ht="12">
      <c r="A25" s="110" t="s">
        <v>170</v>
      </c>
      <c r="B25" s="43">
        <f>2403+304</f>
        <v>2707</v>
      </c>
      <c r="C25" s="67">
        <f>'Registration by Precinct'!H33</f>
        <v>1663</v>
      </c>
      <c r="D25" s="45">
        <f t="shared" si="0"/>
        <v>0.6143332101957887</v>
      </c>
      <c r="F25" s="163"/>
      <c r="G25" s="160"/>
      <c r="H25" s="161"/>
      <c r="I25" s="161"/>
      <c r="J25" s="161"/>
      <c r="K25" s="161"/>
      <c r="L25" s="161"/>
      <c r="M25" s="161"/>
    </row>
    <row r="26" spans="1:13" ht="12">
      <c r="A26" s="110" t="s">
        <v>100</v>
      </c>
      <c r="B26" s="43">
        <v>3168</v>
      </c>
      <c r="C26" s="67">
        <f>'Registration by Precinct'!H36</f>
        <v>2148</v>
      </c>
      <c r="D26" s="45">
        <f t="shared" si="0"/>
        <v>0.678030303030303</v>
      </c>
      <c r="F26" s="163"/>
      <c r="G26" s="160"/>
      <c r="H26" s="161"/>
      <c r="I26" s="161"/>
      <c r="J26" s="161"/>
      <c r="K26" s="161"/>
      <c r="L26" s="161"/>
      <c r="M26" s="161"/>
    </row>
    <row r="27" spans="1:13" ht="12">
      <c r="A27" s="110" t="s">
        <v>172</v>
      </c>
      <c r="B27" s="43">
        <f>2925+15</f>
        <v>2940</v>
      </c>
      <c r="C27" s="67">
        <f>'Registration by Precinct'!H37</f>
        <v>1944</v>
      </c>
      <c r="D27" s="45">
        <f t="shared" si="0"/>
        <v>0.6612244897959184</v>
      </c>
      <c r="F27" s="163"/>
      <c r="G27" s="160"/>
      <c r="H27" s="161"/>
      <c r="I27" s="161"/>
      <c r="J27" s="161"/>
      <c r="K27" s="161"/>
      <c r="L27" s="161"/>
      <c r="M27" s="161"/>
    </row>
    <row r="28" spans="1:13" ht="12">
      <c r="A28" s="110" t="s">
        <v>101</v>
      </c>
      <c r="B28" s="43">
        <v>2895</v>
      </c>
      <c r="C28" s="67">
        <f>'Registration by Precinct'!H40</f>
        <v>1625</v>
      </c>
      <c r="D28" s="45">
        <f t="shared" si="0"/>
        <v>0.5613126079447323</v>
      </c>
      <c r="F28" s="163"/>
      <c r="G28" s="160"/>
      <c r="H28" s="161"/>
      <c r="I28" s="161"/>
      <c r="J28" s="161"/>
      <c r="K28" s="161"/>
      <c r="L28" s="161"/>
      <c r="M28" s="161"/>
    </row>
    <row r="29" spans="1:13" ht="12">
      <c r="A29" s="110" t="s">
        <v>102</v>
      </c>
      <c r="B29" s="43">
        <v>2632</v>
      </c>
      <c r="C29" s="67">
        <f>'Registration by Precinct'!H41</f>
        <v>1729</v>
      </c>
      <c r="D29" s="45">
        <f t="shared" si="0"/>
        <v>0.6569148936170213</v>
      </c>
      <c r="F29" s="163"/>
      <c r="G29" s="160"/>
      <c r="H29" s="161"/>
      <c r="I29" s="161"/>
      <c r="J29" s="161"/>
      <c r="K29" s="161"/>
      <c r="L29" s="161"/>
      <c r="M29" s="161"/>
    </row>
    <row r="30" spans="1:13" ht="12">
      <c r="A30" s="110" t="s">
        <v>103</v>
      </c>
      <c r="B30" s="43">
        <v>2719</v>
      </c>
      <c r="C30" s="67">
        <f>'Registration by Precinct'!H42</f>
        <v>1368</v>
      </c>
      <c r="D30" s="45">
        <f t="shared" si="0"/>
        <v>0.5031261493196028</v>
      </c>
      <c r="F30" s="163"/>
      <c r="G30" s="160"/>
      <c r="H30" s="161"/>
      <c r="I30" s="161"/>
      <c r="J30" s="161"/>
      <c r="K30" s="161"/>
      <c r="L30" s="161"/>
      <c r="M30" s="161"/>
    </row>
    <row r="31" spans="1:13" ht="12">
      <c r="A31" s="110" t="s">
        <v>104</v>
      </c>
      <c r="B31" s="43">
        <v>2801</v>
      </c>
      <c r="C31" s="67">
        <f>'Registration by Precinct'!H43</f>
        <v>1961</v>
      </c>
      <c r="D31" s="45">
        <f t="shared" si="0"/>
        <v>0.7001071046054981</v>
      </c>
      <c r="F31" s="163"/>
      <c r="G31" s="160"/>
      <c r="H31" s="161"/>
      <c r="I31" s="161"/>
      <c r="J31" s="161"/>
      <c r="K31" s="161"/>
      <c r="L31" s="161"/>
      <c r="M31" s="161"/>
    </row>
    <row r="32" spans="1:13" ht="12">
      <c r="A32" s="110" t="s">
        <v>105</v>
      </c>
      <c r="B32" s="43">
        <v>2859</v>
      </c>
      <c r="C32" s="67">
        <f>'Registration by Precinct'!H44</f>
        <v>2253</v>
      </c>
      <c r="D32" s="45">
        <f t="shared" si="0"/>
        <v>0.7880377754459601</v>
      </c>
      <c r="F32" s="163"/>
      <c r="G32" s="160"/>
      <c r="H32" s="161"/>
      <c r="I32" s="161"/>
      <c r="J32" s="161"/>
      <c r="K32" s="161"/>
      <c r="L32" s="161"/>
      <c r="M32" s="161"/>
    </row>
    <row r="33" spans="1:13" ht="12">
      <c r="A33" s="110" t="s">
        <v>106</v>
      </c>
      <c r="B33" s="43">
        <v>2879</v>
      </c>
      <c r="C33" s="67">
        <f>'Registration by Precinct'!H45</f>
        <v>2158</v>
      </c>
      <c r="D33" s="45">
        <f t="shared" si="0"/>
        <v>0.7495658214657868</v>
      </c>
      <c r="F33" s="163"/>
      <c r="G33" s="160"/>
      <c r="H33" s="161"/>
      <c r="I33" s="161"/>
      <c r="J33" s="161"/>
      <c r="K33" s="161"/>
      <c r="L33" s="161"/>
      <c r="M33" s="161"/>
    </row>
    <row r="34" spans="1:13" ht="12">
      <c r="A34" s="110" t="s">
        <v>107</v>
      </c>
      <c r="B34" s="43">
        <v>2973</v>
      </c>
      <c r="C34" s="67">
        <f>'Registration by Precinct'!H46</f>
        <v>2441</v>
      </c>
      <c r="D34" s="45">
        <f aca="true" t="shared" si="1" ref="D34:D59">C34/B34</f>
        <v>0.8210561722166162</v>
      </c>
      <c r="F34" s="163"/>
      <c r="G34" s="160"/>
      <c r="H34" s="161"/>
      <c r="I34" s="161"/>
      <c r="J34" s="161"/>
      <c r="K34" s="161"/>
      <c r="L34" s="161"/>
      <c r="M34" s="161"/>
    </row>
    <row r="35" spans="1:13" ht="12">
      <c r="A35" s="110" t="s">
        <v>108</v>
      </c>
      <c r="B35" s="43">
        <v>2872</v>
      </c>
      <c r="C35" s="67">
        <f>'Registration by Precinct'!H47</f>
        <v>2093</v>
      </c>
      <c r="D35" s="45">
        <f t="shared" si="1"/>
        <v>0.7287604456824512</v>
      </c>
      <c r="F35" s="163"/>
      <c r="G35" s="160"/>
      <c r="H35" s="161"/>
      <c r="I35" s="161"/>
      <c r="J35" s="161"/>
      <c r="K35" s="161"/>
      <c r="L35" s="161"/>
      <c r="M35" s="161"/>
    </row>
    <row r="36" spans="1:13" ht="12">
      <c r="A36" s="110" t="s">
        <v>109</v>
      </c>
      <c r="B36" s="43">
        <v>2857</v>
      </c>
      <c r="C36" s="67">
        <f>'Registration by Precinct'!H48</f>
        <v>2134</v>
      </c>
      <c r="D36" s="45">
        <f t="shared" si="1"/>
        <v>0.7469373468673434</v>
      </c>
      <c r="F36" s="163"/>
      <c r="G36" s="160"/>
      <c r="H36" s="161"/>
      <c r="I36" s="161"/>
      <c r="J36" s="161"/>
      <c r="K36" s="161"/>
      <c r="L36" s="161"/>
      <c r="M36" s="161"/>
    </row>
    <row r="37" spans="1:13" ht="12">
      <c r="A37" s="110" t="s">
        <v>139</v>
      </c>
      <c r="B37" s="43">
        <v>2699</v>
      </c>
      <c r="C37" s="67">
        <f>'Registration by Precinct'!H49</f>
        <v>1841</v>
      </c>
      <c r="D37" s="45">
        <f t="shared" si="1"/>
        <v>0.6821044831419044</v>
      </c>
      <c r="F37" s="163"/>
      <c r="G37" s="160"/>
      <c r="H37" s="161"/>
      <c r="I37" s="161"/>
      <c r="J37" s="161"/>
      <c r="K37" s="161"/>
      <c r="L37" s="161"/>
      <c r="M37" s="161"/>
    </row>
    <row r="38" spans="1:13" ht="12">
      <c r="A38" s="110" t="s">
        <v>110</v>
      </c>
      <c r="B38" s="43">
        <v>2799</v>
      </c>
      <c r="C38" s="67">
        <f>'Registration by Precinct'!H50</f>
        <v>2293</v>
      </c>
      <c r="D38" s="45">
        <f t="shared" si="1"/>
        <v>0.8192211504108611</v>
      </c>
      <c r="F38" s="163"/>
      <c r="G38" s="160"/>
      <c r="H38" s="161"/>
      <c r="I38" s="161"/>
      <c r="J38" s="161"/>
      <c r="K38" s="161"/>
      <c r="L38" s="161"/>
      <c r="M38" s="161"/>
    </row>
    <row r="39" spans="1:13" ht="12">
      <c r="A39" s="110" t="s">
        <v>111</v>
      </c>
      <c r="B39" s="43">
        <v>2773</v>
      </c>
      <c r="C39" s="67">
        <f>'Registration by Precinct'!H51</f>
        <v>2397</v>
      </c>
      <c r="D39" s="45">
        <f t="shared" si="1"/>
        <v>0.864406779661017</v>
      </c>
      <c r="F39" s="163"/>
      <c r="G39" s="160"/>
      <c r="H39" s="161"/>
      <c r="I39" s="161"/>
      <c r="J39" s="161"/>
      <c r="K39" s="161"/>
      <c r="L39" s="161"/>
      <c r="M39" s="161"/>
    </row>
    <row r="40" spans="1:13" ht="12">
      <c r="A40" s="110" t="s">
        <v>142</v>
      </c>
      <c r="B40" s="27">
        <f>1754+577</f>
        <v>2331</v>
      </c>
      <c r="C40" s="67">
        <f>'Registration by Precinct'!H54</f>
        <v>1817</v>
      </c>
      <c r="D40" s="45">
        <f t="shared" si="1"/>
        <v>0.7794937794937795</v>
      </c>
      <c r="F40" s="163"/>
      <c r="G40" s="160"/>
      <c r="H40" s="161"/>
      <c r="I40" s="161"/>
      <c r="J40" s="164"/>
      <c r="K40" s="164"/>
      <c r="L40" s="161"/>
      <c r="M40" s="161"/>
    </row>
    <row r="41" spans="1:13" ht="12">
      <c r="A41" s="110" t="s">
        <v>174</v>
      </c>
      <c r="B41" s="27">
        <f>562+912+879</f>
        <v>2353</v>
      </c>
      <c r="C41" s="67">
        <f>'Registration by Precinct'!H57</f>
        <v>1695</v>
      </c>
      <c r="D41" s="45">
        <f t="shared" si="1"/>
        <v>0.7203569910752231</v>
      </c>
      <c r="F41" s="163"/>
      <c r="G41" s="160"/>
      <c r="H41" s="161"/>
      <c r="I41" s="161"/>
      <c r="J41" s="164"/>
      <c r="K41" s="164"/>
      <c r="L41" s="161"/>
      <c r="M41" s="161"/>
    </row>
    <row r="42" spans="1:13" ht="12">
      <c r="A42" s="110" t="s">
        <v>176</v>
      </c>
      <c r="B42" s="27">
        <f>269+406</f>
        <v>675</v>
      </c>
      <c r="C42" s="67">
        <f>'Registration by Precinct'!H61</f>
        <v>456</v>
      </c>
      <c r="D42" s="45">
        <f t="shared" si="1"/>
        <v>0.6755555555555556</v>
      </c>
      <c r="F42" s="163"/>
      <c r="G42" s="160"/>
      <c r="H42" s="161"/>
      <c r="I42" s="161"/>
      <c r="J42" s="164"/>
      <c r="K42" s="164"/>
      <c r="L42" s="161"/>
      <c r="M42" s="161"/>
    </row>
    <row r="43" spans="1:13" ht="12">
      <c r="A43" s="110" t="s">
        <v>112</v>
      </c>
      <c r="B43" s="43">
        <v>2169</v>
      </c>
      <c r="C43" s="67">
        <f>'Registration by Precinct'!H64</f>
        <v>1792</v>
      </c>
      <c r="D43" s="45">
        <f t="shared" si="1"/>
        <v>0.826187183033656</v>
      </c>
      <c r="F43" s="163"/>
      <c r="G43" s="160"/>
      <c r="H43" s="161"/>
      <c r="I43" s="161"/>
      <c r="J43" s="164"/>
      <c r="K43" s="161"/>
      <c r="L43" s="161"/>
      <c r="M43" s="161"/>
    </row>
    <row r="44" spans="1:13" ht="12">
      <c r="A44" s="110" t="s">
        <v>132</v>
      </c>
      <c r="B44" s="43">
        <v>2170</v>
      </c>
      <c r="C44" s="67">
        <f>'Registration by Precinct'!H65</f>
        <v>1641</v>
      </c>
      <c r="D44" s="45">
        <f t="shared" si="1"/>
        <v>0.756221198156682</v>
      </c>
      <c r="F44" s="163"/>
      <c r="G44" s="160"/>
      <c r="H44" s="161"/>
      <c r="I44" s="161"/>
      <c r="J44" s="164"/>
      <c r="K44" s="161"/>
      <c r="L44" s="161"/>
      <c r="M44" s="161"/>
    </row>
    <row r="45" spans="1:13" ht="12">
      <c r="A45" s="110" t="s">
        <v>144</v>
      </c>
      <c r="B45" s="43">
        <v>2237</v>
      </c>
      <c r="C45" s="67">
        <f>'Registration by Precinct'!H66</f>
        <v>1612</v>
      </c>
      <c r="D45" s="45">
        <f t="shared" si="1"/>
        <v>0.7206079570853822</v>
      </c>
      <c r="F45" s="163"/>
      <c r="G45" s="160"/>
      <c r="H45" s="161"/>
      <c r="I45" s="161"/>
      <c r="J45" s="164"/>
      <c r="K45" s="161"/>
      <c r="L45" s="161"/>
      <c r="M45" s="161"/>
    </row>
    <row r="46" spans="1:13" ht="12">
      <c r="A46" s="110" t="s">
        <v>178</v>
      </c>
      <c r="B46" s="43">
        <f>2231+4</f>
        <v>2235</v>
      </c>
      <c r="C46" s="67">
        <f>'Registration by Precinct'!H67</f>
        <v>2122</v>
      </c>
      <c r="D46" s="45">
        <f t="shared" si="1"/>
        <v>0.9494407158836689</v>
      </c>
      <c r="F46" s="163"/>
      <c r="G46" s="160"/>
      <c r="H46" s="161"/>
      <c r="I46" s="161"/>
      <c r="J46" s="164"/>
      <c r="K46" s="161"/>
      <c r="L46" s="161"/>
      <c r="M46" s="161"/>
    </row>
    <row r="47" spans="1:13" ht="12">
      <c r="A47" s="110" t="s">
        <v>179</v>
      </c>
      <c r="B47" s="43">
        <v>2174</v>
      </c>
      <c r="C47" s="67">
        <f>'Registration by Precinct'!H70</f>
        <v>1578</v>
      </c>
      <c r="D47" s="45">
        <f t="shared" si="1"/>
        <v>0.7258509659613616</v>
      </c>
      <c r="F47" s="163"/>
      <c r="G47" s="160"/>
      <c r="H47" s="161"/>
      <c r="I47" s="161"/>
      <c r="J47" s="164"/>
      <c r="K47" s="161"/>
      <c r="L47" s="161"/>
      <c r="M47" s="161"/>
    </row>
    <row r="48" spans="1:13" ht="12">
      <c r="A48" s="110" t="s">
        <v>180</v>
      </c>
      <c r="B48" s="43">
        <v>2310</v>
      </c>
      <c r="C48" s="67">
        <f>'Registration by Precinct'!H71</f>
        <v>1455</v>
      </c>
      <c r="D48" s="45">
        <f t="shared" si="1"/>
        <v>0.6298701298701299</v>
      </c>
      <c r="F48" s="163"/>
      <c r="G48" s="160"/>
      <c r="H48" s="161"/>
      <c r="I48" s="161"/>
      <c r="J48" s="164"/>
      <c r="K48" s="164"/>
      <c r="L48" s="161"/>
      <c r="M48" s="161"/>
    </row>
    <row r="49" spans="1:13" ht="12">
      <c r="A49" s="110" t="s">
        <v>181</v>
      </c>
      <c r="B49" s="43">
        <f>2252+399+2</f>
        <v>2653</v>
      </c>
      <c r="C49" s="67">
        <f>'Registration by Precinct'!H72</f>
        <v>2619</v>
      </c>
      <c r="D49" s="45">
        <f t="shared" si="1"/>
        <v>0.9871843196381455</v>
      </c>
      <c r="F49" s="163"/>
      <c r="G49" s="160"/>
      <c r="H49" s="161"/>
      <c r="I49" s="161"/>
      <c r="J49" s="164"/>
      <c r="K49" s="161"/>
      <c r="L49" s="161"/>
      <c r="M49" s="161"/>
    </row>
    <row r="50" spans="1:13" ht="12">
      <c r="A50" s="110" t="s">
        <v>42</v>
      </c>
      <c r="B50" s="27">
        <f>863+807</f>
        <v>1670</v>
      </c>
      <c r="C50" s="67">
        <f>'Registration by Precinct'!H77</f>
        <v>1047</v>
      </c>
      <c r="D50" s="45">
        <f t="shared" si="1"/>
        <v>0.6269461077844312</v>
      </c>
      <c r="F50" s="163"/>
      <c r="G50" s="160"/>
      <c r="H50" s="161"/>
      <c r="I50" s="161"/>
      <c r="J50" s="164"/>
      <c r="K50" s="161"/>
      <c r="L50" s="161"/>
      <c r="M50" s="161"/>
    </row>
    <row r="51" spans="1:13" ht="12">
      <c r="A51" s="110" t="s">
        <v>185</v>
      </c>
      <c r="B51" s="27">
        <f>2442+232</f>
        <v>2674</v>
      </c>
      <c r="C51" s="67">
        <f>'Registration by Precinct'!H80</f>
        <v>2185</v>
      </c>
      <c r="D51" s="45">
        <f t="shared" si="1"/>
        <v>0.8171278982797308</v>
      </c>
      <c r="F51" s="163"/>
      <c r="G51" s="160"/>
      <c r="H51" s="161"/>
      <c r="I51" s="161"/>
      <c r="J51" s="164"/>
      <c r="K51" s="161"/>
      <c r="L51" s="161"/>
      <c r="M51" s="161"/>
    </row>
    <row r="52" spans="1:13" ht="12">
      <c r="A52" s="110" t="s">
        <v>118</v>
      </c>
      <c r="B52" s="27">
        <f>2049+95</f>
        <v>2144</v>
      </c>
      <c r="C52" s="67">
        <f>'Registration by Precinct'!H83</f>
        <v>1238</v>
      </c>
      <c r="D52" s="45">
        <f t="shared" si="1"/>
        <v>0.5774253731343284</v>
      </c>
      <c r="F52" s="163"/>
      <c r="G52" s="160"/>
      <c r="H52" s="161"/>
      <c r="I52" s="161"/>
      <c r="J52" s="164"/>
      <c r="K52" s="161"/>
      <c r="L52" s="161"/>
      <c r="M52" s="161"/>
    </row>
    <row r="53" spans="1:13" ht="12">
      <c r="A53" s="110" t="s">
        <v>114</v>
      </c>
      <c r="B53" s="43">
        <v>1291</v>
      </c>
      <c r="C53" s="67">
        <f>'Registration by Precinct'!H86</f>
        <v>443</v>
      </c>
      <c r="D53" s="45">
        <f t="shared" si="1"/>
        <v>0.343144848954299</v>
      </c>
      <c r="F53" s="163"/>
      <c r="G53" s="160"/>
      <c r="H53" s="161"/>
      <c r="I53" s="161"/>
      <c r="J53" s="164"/>
      <c r="K53" s="164"/>
      <c r="L53" s="161"/>
      <c r="M53" s="161"/>
    </row>
    <row r="54" spans="1:13" ht="12">
      <c r="A54" s="110" t="s">
        <v>23</v>
      </c>
      <c r="B54" s="43">
        <v>2037</v>
      </c>
      <c r="C54" s="67">
        <f>'Registration by Precinct'!H87</f>
        <v>1654</v>
      </c>
      <c r="D54" s="45">
        <f t="shared" si="1"/>
        <v>0.8119783996072656</v>
      </c>
      <c r="F54" s="163"/>
      <c r="G54" s="160"/>
      <c r="H54" s="161"/>
      <c r="I54" s="161"/>
      <c r="J54" s="164"/>
      <c r="K54" s="161"/>
      <c r="L54" s="161"/>
      <c r="M54" s="161"/>
    </row>
    <row r="55" spans="1:13" ht="12">
      <c r="A55" s="110" t="s">
        <v>115</v>
      </c>
      <c r="B55" s="27">
        <v>659</v>
      </c>
      <c r="C55" s="67">
        <f>'Registration by Precinct'!H88</f>
        <v>521</v>
      </c>
      <c r="D55" s="45">
        <f t="shared" si="1"/>
        <v>0.7905918057663126</v>
      </c>
      <c r="F55" s="163"/>
      <c r="G55" s="160"/>
      <c r="H55" s="161"/>
      <c r="I55" s="161"/>
      <c r="J55" s="164"/>
      <c r="K55" s="161"/>
      <c r="L55" s="161"/>
      <c r="M55" s="161"/>
    </row>
    <row r="56" spans="1:13" ht="12">
      <c r="A56" s="110" t="s">
        <v>8</v>
      </c>
      <c r="B56" s="43">
        <v>1051</v>
      </c>
      <c r="C56" s="67">
        <f>'Registration by Precinct'!H89</f>
        <v>799</v>
      </c>
      <c r="D56" s="45">
        <f t="shared" si="1"/>
        <v>0.7602283539486203</v>
      </c>
      <c r="F56" s="163"/>
      <c r="G56" s="160"/>
      <c r="H56" s="161"/>
      <c r="I56" s="161"/>
      <c r="J56" s="161"/>
      <c r="K56" s="161"/>
      <c r="L56" s="161"/>
      <c r="M56" s="161"/>
    </row>
    <row r="57" spans="1:13" ht="12">
      <c r="A57" s="110" t="s">
        <v>116</v>
      </c>
      <c r="B57" s="43">
        <v>1200</v>
      </c>
      <c r="C57" s="67">
        <f>'Registration by Precinct'!H90</f>
        <v>599</v>
      </c>
      <c r="D57" s="45">
        <f t="shared" si="1"/>
        <v>0.49916666666666665</v>
      </c>
      <c r="F57" s="163"/>
      <c r="G57" s="160"/>
      <c r="H57" s="161"/>
      <c r="I57" s="161"/>
      <c r="J57" s="164"/>
      <c r="K57" s="164"/>
      <c r="L57" s="161"/>
      <c r="M57" s="161"/>
    </row>
    <row r="58" spans="1:13" ht="12">
      <c r="A58" s="110" t="s">
        <v>117</v>
      </c>
      <c r="B58" s="43">
        <v>1646</v>
      </c>
      <c r="C58" s="67">
        <f>'Registration by Precinct'!H91</f>
        <v>855</v>
      </c>
      <c r="D58" s="45">
        <f t="shared" si="1"/>
        <v>0.5194410692588093</v>
      </c>
      <c r="F58" s="163"/>
      <c r="G58" s="160"/>
      <c r="H58" s="161"/>
      <c r="I58" s="161"/>
      <c r="J58" s="161"/>
      <c r="K58" s="161"/>
      <c r="L58" s="161"/>
      <c r="M58" s="161"/>
    </row>
    <row r="59" spans="1:4" ht="12.75">
      <c r="A59" s="71" t="s">
        <v>9</v>
      </c>
      <c r="B59" s="74">
        <f>SUM(B2:B58)</f>
        <v>130882</v>
      </c>
      <c r="C59" s="67">
        <f>SUM(C2:C58)</f>
        <v>92138</v>
      </c>
      <c r="D59" s="45">
        <f t="shared" si="1"/>
        <v>0.7039776287037178</v>
      </c>
    </row>
    <row r="60" spans="1:4" ht="12">
      <c r="A60" s="7"/>
      <c r="B60" s="7"/>
      <c r="C60" s="20"/>
      <c r="D60" s="12"/>
    </row>
    <row r="61" spans="1:2" ht="12">
      <c r="A61" s="11"/>
      <c r="B61"/>
    </row>
    <row r="62" spans="1:2" s="75" customFormat="1" ht="12">
      <c r="A62" s="76"/>
      <c r="B62" s="76"/>
    </row>
    <row r="63" spans="1:2" s="75" customFormat="1" ht="12">
      <c r="A63" s="76"/>
      <c r="B63" s="76"/>
    </row>
    <row r="64" spans="1:2" s="75" customFormat="1" ht="12">
      <c r="A64" s="76"/>
      <c r="B64" s="76"/>
    </row>
    <row r="65" spans="1:3" s="75" customFormat="1" ht="12">
      <c r="A65" s="157"/>
      <c r="B65" s="157"/>
      <c r="C65" s="157"/>
    </row>
    <row r="66" spans="1:2" s="75" customFormat="1" ht="12">
      <c r="A66" s="158"/>
      <c r="B66" s="158"/>
    </row>
    <row r="67" spans="1:2" s="75" customFormat="1" ht="12">
      <c r="A67" s="158"/>
      <c r="B67" s="158"/>
    </row>
    <row r="68" spans="1:3" ht="12">
      <c r="A68" s="155"/>
      <c r="B68" s="155"/>
      <c r="C68" s="156"/>
    </row>
    <row r="69" spans="1:3" ht="12">
      <c r="A69" s="34"/>
      <c r="B69" s="34"/>
      <c r="C69" s="33"/>
    </row>
    <row r="70" spans="1:3" ht="12">
      <c r="A70" s="34"/>
      <c r="B70" s="34"/>
      <c r="C70" s="33"/>
    </row>
    <row r="71" spans="1:3" ht="12">
      <c r="A71" s="34"/>
      <c r="B71" s="34"/>
      <c r="C71" s="33"/>
    </row>
    <row r="72" spans="1:3" ht="12">
      <c r="A72" s="34"/>
      <c r="B72" s="34"/>
      <c r="C72" s="33"/>
    </row>
    <row r="73" spans="1:3" ht="12">
      <c r="A73" s="34"/>
      <c r="B73" s="34"/>
      <c r="C73" s="33"/>
    </row>
    <row r="74" spans="1:3" ht="12">
      <c r="A74" s="34"/>
      <c r="B74" s="34"/>
      <c r="C74" s="33"/>
    </row>
    <row r="75" spans="1:3" ht="12">
      <c r="A75" s="34"/>
      <c r="B75" s="34"/>
      <c r="C75" s="33"/>
    </row>
    <row r="76" spans="1:3" ht="12">
      <c r="A76" s="34"/>
      <c r="B76" s="34"/>
      <c r="C76" s="33"/>
    </row>
    <row r="77" spans="1:3" ht="12">
      <c r="A77" s="34"/>
      <c r="B77" s="34"/>
      <c r="C77" s="33"/>
    </row>
    <row r="78" spans="1:3" ht="12">
      <c r="A78" s="34"/>
      <c r="B78" s="34"/>
      <c r="C78" s="33"/>
    </row>
    <row r="79" spans="1:3" ht="12">
      <c r="A79" s="34"/>
      <c r="B79" s="34"/>
      <c r="C79" s="33"/>
    </row>
    <row r="80" spans="1:3" ht="12">
      <c r="A80" s="34"/>
      <c r="B80" s="34"/>
      <c r="C80" s="33"/>
    </row>
    <row r="81" spans="1:3" ht="12">
      <c r="A81" s="34"/>
      <c r="B81" s="34"/>
      <c r="C81" s="33"/>
    </row>
    <row r="82" spans="1:2" ht="12">
      <c r="A82" s="34"/>
      <c r="B82" s="34"/>
    </row>
    <row r="83" spans="1:3" ht="12">
      <c r="A83" s="34"/>
      <c r="B83" s="34"/>
      <c r="C83" s="33"/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J37"/>
  <sheetViews>
    <sheetView zoomScalePageLayoutView="0" workbookViewId="0" topLeftCell="A1">
      <selection activeCell="G22" sqref="G22"/>
    </sheetView>
  </sheetViews>
  <sheetFormatPr defaultColWidth="9.140625" defaultRowHeight="12.75"/>
  <cols>
    <col min="1" max="1" width="27.140625" style="0" customWidth="1"/>
    <col min="2" max="5" width="11.7109375" style="0" customWidth="1"/>
    <col min="6" max="6" width="11.8515625" style="0" customWidth="1"/>
    <col min="7" max="7" width="10.140625" style="0" customWidth="1"/>
    <col min="8" max="8" width="10.421875" style="0" customWidth="1"/>
    <col min="9" max="9" width="9.28125" style="0" customWidth="1"/>
  </cols>
  <sheetData>
    <row r="1" spans="1:8" ht="26.25" customHeight="1">
      <c r="A1" s="71" t="s">
        <v>30</v>
      </c>
      <c r="B1" s="99" t="s">
        <v>1</v>
      </c>
      <c r="C1" s="100" t="s">
        <v>2</v>
      </c>
      <c r="D1" s="101" t="s">
        <v>66</v>
      </c>
      <c r="E1" s="102" t="s">
        <v>129</v>
      </c>
      <c r="F1" s="103" t="s">
        <v>3</v>
      </c>
      <c r="G1" s="66" t="s">
        <v>4</v>
      </c>
      <c r="H1" s="78" t="s">
        <v>53</v>
      </c>
    </row>
    <row r="2" spans="1:10" ht="12">
      <c r="A2" s="43" t="s">
        <v>39</v>
      </c>
      <c r="B2" s="67">
        <f>'Registration by Precinct'!C14</f>
        <v>5651</v>
      </c>
      <c r="C2" s="67">
        <f>'Registration by Precinct'!D14</f>
        <v>2438</v>
      </c>
      <c r="D2" s="67">
        <f>'Registration by Precinct'!E14</f>
        <v>23</v>
      </c>
      <c r="E2" s="67">
        <f>'Registration by Precinct'!F14</f>
        <v>78</v>
      </c>
      <c r="F2" s="67">
        <f>'Registration by Precinct'!G14</f>
        <v>3480</v>
      </c>
      <c r="G2" s="67">
        <f>'Registration by Precinct'!H14</f>
        <v>11670</v>
      </c>
      <c r="H2" s="45">
        <f>G2/G$22</f>
        <v>0.12665783932796457</v>
      </c>
      <c r="J2" s="20"/>
    </row>
    <row r="3" spans="1:10" ht="12">
      <c r="A3" s="43" t="s">
        <v>21</v>
      </c>
      <c r="B3" s="67">
        <f>'Registration by Precinct'!C52</f>
        <v>25541</v>
      </c>
      <c r="C3" s="67">
        <f>'Registration by Precinct'!D52</f>
        <v>8225</v>
      </c>
      <c r="D3" s="67">
        <f>'Registration by Precinct'!E52</f>
        <v>161</v>
      </c>
      <c r="E3" s="67">
        <f>'Registration by Precinct'!F52</f>
        <v>352</v>
      </c>
      <c r="F3" s="67">
        <f>'Registration by Precinct'!G52</f>
        <v>13718</v>
      </c>
      <c r="G3" s="67">
        <f>'Registration by Precinct'!H52</f>
        <v>47997</v>
      </c>
      <c r="H3" s="45">
        <f>G3/G$22</f>
        <v>0.5209251340380733</v>
      </c>
      <c r="J3" s="20"/>
    </row>
    <row r="4" spans="1:10" ht="12">
      <c r="A4" s="43" t="s">
        <v>7</v>
      </c>
      <c r="B4" s="67">
        <f>'Registration by Precinct'!C76</f>
        <v>4099</v>
      </c>
      <c r="C4" s="67">
        <f>'Registration by Precinct'!D76</f>
        <v>2608</v>
      </c>
      <c r="D4" s="67">
        <f>'Registration by Precinct'!E76</f>
        <v>13</v>
      </c>
      <c r="E4" s="67">
        <f>'Registration by Precinct'!F76</f>
        <v>77</v>
      </c>
      <c r="F4" s="67">
        <f>'Registration by Precinct'!G76</f>
        <v>3854</v>
      </c>
      <c r="G4" s="67">
        <f>'Registration by Precinct'!H76</f>
        <v>10651</v>
      </c>
      <c r="H4" s="45">
        <f>G4/G$22</f>
        <v>0.11559834161800778</v>
      </c>
      <c r="J4" s="20"/>
    </row>
    <row r="5" spans="1:8" ht="12">
      <c r="A5" s="43" t="s">
        <v>41</v>
      </c>
      <c r="B5" s="67">
        <f>'Registration by Precinct'!C6</f>
        <v>655</v>
      </c>
      <c r="C5" s="67">
        <f>'Registration by Precinct'!D6</f>
        <v>401</v>
      </c>
      <c r="D5" s="67">
        <f>'Registration by Precinct'!E6</f>
        <v>3</v>
      </c>
      <c r="E5" s="67">
        <f>'Registration by Precinct'!F6</f>
        <v>17</v>
      </c>
      <c r="F5" s="67">
        <f>'Registration by Precinct'!G6</f>
        <v>570</v>
      </c>
      <c r="G5" s="67">
        <f>'Registration by Precinct'!H6</f>
        <v>1646</v>
      </c>
      <c r="H5" s="45">
        <f>G5/G$22</f>
        <v>0.017864507586446417</v>
      </c>
    </row>
    <row r="6" spans="1:8" ht="12">
      <c r="A6" s="43" t="s">
        <v>8</v>
      </c>
      <c r="B6" s="67">
        <f>'Registration by Precinct'!C89</f>
        <v>442</v>
      </c>
      <c r="C6" s="67">
        <f>'Registration by Precinct'!D89</f>
        <v>159</v>
      </c>
      <c r="D6" s="67">
        <f>'Registration by Precinct'!E89</f>
        <v>0</v>
      </c>
      <c r="E6" s="67">
        <f>'Registration by Precinct'!F89</f>
        <v>5</v>
      </c>
      <c r="F6" s="67">
        <f>'Registration by Precinct'!G89</f>
        <v>193</v>
      </c>
      <c r="G6" s="67">
        <f>'Registration by Precinct'!H89</f>
        <v>799</v>
      </c>
      <c r="H6" s="45">
        <f>G6/G$22</f>
        <v>0.008671774946276238</v>
      </c>
    </row>
    <row r="7" spans="1:10" ht="12">
      <c r="A7" s="73" t="s">
        <v>218</v>
      </c>
      <c r="B7" s="67">
        <f aca="true" t="shared" si="0" ref="B7:G7">SUM(B2:B6)</f>
        <v>36388</v>
      </c>
      <c r="C7" s="67">
        <f t="shared" si="0"/>
        <v>13831</v>
      </c>
      <c r="D7" s="67">
        <f t="shared" si="0"/>
        <v>200</v>
      </c>
      <c r="E7" s="67">
        <f t="shared" si="0"/>
        <v>529</v>
      </c>
      <c r="F7" s="67">
        <f t="shared" si="0"/>
        <v>21815</v>
      </c>
      <c r="G7" s="67">
        <f t="shared" si="0"/>
        <v>72763</v>
      </c>
      <c r="H7" s="45">
        <f>G7/G22</f>
        <v>0.7897175975167683</v>
      </c>
      <c r="J7" s="20"/>
    </row>
    <row r="8" spans="1:10" ht="12">
      <c r="A8" s="43" t="s">
        <v>40</v>
      </c>
      <c r="B8" s="67">
        <f>'Registration by Precinct'!C21</f>
        <v>228</v>
      </c>
      <c r="C8" s="67">
        <f>'Registration by Precinct'!D21</f>
        <v>107</v>
      </c>
      <c r="D8" s="67">
        <f>'Registration by Precinct'!E21</f>
        <v>0</v>
      </c>
      <c r="E8" s="67">
        <f>'Registration by Precinct'!F21</f>
        <v>5</v>
      </c>
      <c r="F8" s="67">
        <f>'Registration by Precinct'!G21</f>
        <v>170</v>
      </c>
      <c r="G8" s="67">
        <f>'Registration by Precinct'!H21</f>
        <v>510</v>
      </c>
      <c r="H8" s="45">
        <f aca="true" t="shared" si="1" ref="H8:H13">G8/G$22</f>
        <v>0.005535175497623131</v>
      </c>
      <c r="J8" s="20"/>
    </row>
    <row r="9" spans="1:10" ht="12">
      <c r="A9" s="43" t="s">
        <v>22</v>
      </c>
      <c r="B9" s="67">
        <f>'Registration by Precinct'!C18</f>
        <v>322</v>
      </c>
      <c r="C9" s="67">
        <f>'Registration by Precinct'!D18</f>
        <v>195</v>
      </c>
      <c r="D9" s="67">
        <f>'Registration by Precinct'!E18</f>
        <v>2</v>
      </c>
      <c r="E9" s="67">
        <f>'Registration by Precinct'!F18</f>
        <v>2</v>
      </c>
      <c r="F9" s="67">
        <f>'Registration by Precinct'!G18</f>
        <v>318</v>
      </c>
      <c r="G9" s="67">
        <f>'Registration by Precinct'!H18</f>
        <v>839</v>
      </c>
      <c r="H9" s="45">
        <f t="shared" si="1"/>
        <v>0.009105906357854522</v>
      </c>
      <c r="J9" s="20"/>
    </row>
    <row r="10" spans="1:8" ht="12">
      <c r="A10" s="43" t="s">
        <v>42</v>
      </c>
      <c r="B10" s="67">
        <f>'Registration by Precinct'!C78</f>
        <v>219</v>
      </c>
      <c r="C10" s="67">
        <f>'Registration by Precinct'!D78</f>
        <v>117</v>
      </c>
      <c r="D10" s="67">
        <f>'Registration by Precinct'!E78</f>
        <v>3</v>
      </c>
      <c r="E10" s="67">
        <f>'Registration by Precinct'!F78</f>
        <v>1</v>
      </c>
      <c r="F10" s="67">
        <f>'Registration by Precinct'!G78</f>
        <v>158</v>
      </c>
      <c r="G10" s="67">
        <f>'Registration by Precinct'!H78</f>
        <v>498</v>
      </c>
      <c r="H10" s="45">
        <f t="shared" si="1"/>
        <v>0.005404936074149645</v>
      </c>
    </row>
    <row r="11" spans="1:8" ht="12">
      <c r="A11" s="43" t="s">
        <v>43</v>
      </c>
      <c r="B11" s="67">
        <f>'Registration by Precinct'!C56</f>
        <v>143</v>
      </c>
      <c r="C11" s="67">
        <f>'Registration by Precinct'!D56</f>
        <v>159</v>
      </c>
      <c r="D11" s="67">
        <f>'Registration by Precinct'!E56</f>
        <v>1</v>
      </c>
      <c r="E11" s="67">
        <f>'Registration by Precinct'!F56</f>
        <v>3</v>
      </c>
      <c r="F11" s="67">
        <f>'Registration by Precinct'!G56</f>
        <v>178</v>
      </c>
      <c r="G11" s="67">
        <f>'Registration by Precinct'!H56</f>
        <v>484</v>
      </c>
      <c r="H11" s="45">
        <f t="shared" si="1"/>
        <v>0.005252990080097246</v>
      </c>
    </row>
    <row r="12" spans="1:8" ht="12">
      <c r="A12" s="43" t="s">
        <v>23</v>
      </c>
      <c r="B12" s="67">
        <f>'Registration by Precinct'!C87</f>
        <v>601</v>
      </c>
      <c r="C12" s="67">
        <f>'Registration by Precinct'!D87</f>
        <v>443</v>
      </c>
      <c r="D12" s="67">
        <f>'Registration by Precinct'!E87</f>
        <v>2</v>
      </c>
      <c r="E12" s="67">
        <f>'Registration by Precinct'!F87</f>
        <v>4</v>
      </c>
      <c r="F12" s="67">
        <f>'Registration by Precinct'!G87</f>
        <v>604</v>
      </c>
      <c r="G12" s="67">
        <f>'Registration by Precinct'!H87</f>
        <v>1654</v>
      </c>
      <c r="H12" s="45">
        <f t="shared" si="1"/>
        <v>0.017951333868762073</v>
      </c>
    </row>
    <row r="13" spans="1:8" ht="12">
      <c r="A13" s="43" t="s">
        <v>44</v>
      </c>
      <c r="B13" s="67">
        <f>'Registration by Precinct'!C60</f>
        <v>215</v>
      </c>
      <c r="C13" s="67">
        <f>'Registration by Precinct'!D60</f>
        <v>138</v>
      </c>
      <c r="D13" s="67">
        <f>'Registration by Precinct'!E60</f>
        <v>0</v>
      </c>
      <c r="E13" s="67">
        <f>'Registration by Precinct'!F60</f>
        <v>2</v>
      </c>
      <c r="F13" s="67">
        <f>'Registration by Precinct'!G60</f>
        <v>235</v>
      </c>
      <c r="G13" s="67">
        <f>'Registration by Precinct'!H60</f>
        <v>590</v>
      </c>
      <c r="H13" s="45">
        <f t="shared" si="1"/>
        <v>0.0064034383207797</v>
      </c>
    </row>
    <row r="14" spans="1:8" ht="12">
      <c r="A14" s="43"/>
      <c r="B14" s="43"/>
      <c r="C14" s="43"/>
      <c r="D14" s="43"/>
      <c r="E14" s="43"/>
      <c r="F14" s="43"/>
      <c r="G14" s="43"/>
      <c r="H14" s="43"/>
    </row>
    <row r="15" spans="1:8" ht="12">
      <c r="A15" s="43" t="s">
        <v>45</v>
      </c>
      <c r="B15" s="67">
        <f>'Registration by Precinct'!C85</f>
        <v>26</v>
      </c>
      <c r="C15" s="67">
        <f>'Registration by Precinct'!D85</f>
        <v>19</v>
      </c>
      <c r="D15" s="67">
        <f>'Registration by Precinct'!E85</f>
        <v>0</v>
      </c>
      <c r="E15" s="67">
        <f>'Registration by Precinct'!F85</f>
        <v>0</v>
      </c>
      <c r="F15" s="67">
        <f>'Registration by Precinct'!G85</f>
        <v>32</v>
      </c>
      <c r="G15" s="67">
        <f>'Registration by Precinct'!H85</f>
        <v>77</v>
      </c>
      <c r="H15" s="45">
        <f>G15/G$22</f>
        <v>0.0008357029672881981</v>
      </c>
    </row>
    <row r="16" spans="1:8" ht="12">
      <c r="A16" s="43" t="s">
        <v>54</v>
      </c>
      <c r="B16" s="67">
        <f aca="true" t="shared" si="2" ref="B16:G16">SUM(B2:B15)-B7</f>
        <v>38142</v>
      </c>
      <c r="C16" s="67">
        <f t="shared" si="2"/>
        <v>15009</v>
      </c>
      <c r="D16" s="67">
        <f t="shared" si="2"/>
        <v>208</v>
      </c>
      <c r="E16" s="67">
        <f t="shared" si="2"/>
        <v>546</v>
      </c>
      <c r="F16" s="67">
        <f t="shared" si="2"/>
        <v>23510</v>
      </c>
      <c r="G16" s="67">
        <f t="shared" si="2"/>
        <v>77415</v>
      </c>
      <c r="H16" s="45">
        <f>G16/G$22</f>
        <v>0.8402070806833228</v>
      </c>
    </row>
    <row r="17" spans="1:8" ht="12">
      <c r="A17" s="43" t="s">
        <v>75</v>
      </c>
      <c r="B17" s="67">
        <f aca="true" t="shared" si="3" ref="B17:G17">B16-B15</f>
        <v>38116</v>
      </c>
      <c r="C17" s="67">
        <f t="shared" si="3"/>
        <v>14990</v>
      </c>
      <c r="D17" s="67">
        <f t="shared" si="3"/>
        <v>208</v>
      </c>
      <c r="E17" s="67">
        <f t="shared" si="3"/>
        <v>546</v>
      </c>
      <c r="F17" s="67">
        <f t="shared" si="3"/>
        <v>23478</v>
      </c>
      <c r="G17" s="67">
        <f t="shared" si="3"/>
        <v>77338</v>
      </c>
      <c r="H17" s="45">
        <f>G17/G$22</f>
        <v>0.8393713777160347</v>
      </c>
    </row>
    <row r="18" spans="1:8" ht="12">
      <c r="A18" s="113" t="s">
        <v>76</v>
      </c>
      <c r="B18" s="67"/>
      <c r="C18" s="67"/>
      <c r="D18" s="67"/>
      <c r="E18" s="67"/>
      <c r="F18" s="67"/>
      <c r="G18" s="67"/>
      <c r="H18" s="45"/>
    </row>
    <row r="19" spans="1:8" ht="12">
      <c r="A19" s="43"/>
      <c r="B19" s="43"/>
      <c r="C19" s="43"/>
      <c r="D19" s="43"/>
      <c r="E19" s="43"/>
      <c r="F19" s="43"/>
      <c r="G19" s="43"/>
      <c r="H19" s="43"/>
    </row>
    <row r="20" spans="1:8" ht="12">
      <c r="A20" s="27" t="s">
        <v>193</v>
      </c>
      <c r="B20" s="67">
        <f aca="true" t="shared" si="4" ref="B20:G20">B22-B16</f>
        <v>5873</v>
      </c>
      <c r="C20" s="67">
        <f t="shared" si="4"/>
        <v>4277</v>
      </c>
      <c r="D20" s="67">
        <f t="shared" si="4"/>
        <v>20</v>
      </c>
      <c r="E20" s="67">
        <f t="shared" si="4"/>
        <v>66</v>
      </c>
      <c r="F20" s="67">
        <f t="shared" si="4"/>
        <v>4487</v>
      </c>
      <c r="G20" s="67">
        <f t="shared" si="4"/>
        <v>14723</v>
      </c>
      <c r="H20" s="45">
        <f>G20/G$22</f>
        <v>0.15979291931667716</v>
      </c>
    </row>
    <row r="21" spans="1:8" ht="12">
      <c r="A21" s="43"/>
      <c r="B21" s="43"/>
      <c r="C21" s="43"/>
      <c r="D21" s="43"/>
      <c r="E21" s="43"/>
      <c r="F21" s="43"/>
      <c r="G21" s="43"/>
      <c r="H21" s="43"/>
    </row>
    <row r="22" spans="1:8" s="3" customFormat="1" ht="12.75">
      <c r="A22" s="71" t="s">
        <v>9</v>
      </c>
      <c r="B22" s="72">
        <f>'Registration by Precinct'!C95</f>
        <v>44015</v>
      </c>
      <c r="C22" s="72">
        <f>'Registration by Precinct'!D95</f>
        <v>19286</v>
      </c>
      <c r="D22" s="72">
        <f>'Registration by Precinct'!E95</f>
        <v>228</v>
      </c>
      <c r="E22" s="72">
        <f>'Registration by Precinct'!F95</f>
        <v>612</v>
      </c>
      <c r="F22" s="72">
        <f>'Registration by Precinct'!G95</f>
        <v>27997</v>
      </c>
      <c r="G22" s="72">
        <f>'Registration by Precinct'!H95</f>
        <v>92138</v>
      </c>
      <c r="H22" s="45">
        <f>G22/G$22</f>
        <v>1</v>
      </c>
    </row>
    <row r="23" spans="1:8" s="3" customFormat="1" ht="12.75">
      <c r="A23" s="71"/>
      <c r="B23" s="72"/>
      <c r="C23" s="72"/>
      <c r="D23" s="72"/>
      <c r="E23" s="72"/>
      <c r="F23" s="72"/>
      <c r="G23" s="71"/>
      <c r="H23" s="28"/>
    </row>
    <row r="25" spans="1:7" ht="12">
      <c r="A25" s="166"/>
      <c r="B25" s="167"/>
      <c r="C25" s="167"/>
      <c r="D25" s="167"/>
      <c r="E25" s="167"/>
      <c r="F25" s="167"/>
      <c r="G25" s="167"/>
    </row>
    <row r="26" spans="1:7" ht="12">
      <c r="A26" s="166"/>
      <c r="B26" s="167"/>
      <c r="C26" s="167"/>
      <c r="D26" s="167"/>
      <c r="E26" s="167"/>
      <c r="F26" s="167"/>
      <c r="G26" s="167"/>
    </row>
    <row r="27" spans="1:7" ht="12">
      <c r="A27" s="166"/>
      <c r="B27" s="167"/>
      <c r="C27" s="167"/>
      <c r="D27" s="165"/>
      <c r="E27" s="167"/>
      <c r="F27" s="167"/>
      <c r="G27" s="167"/>
    </row>
    <row r="28" spans="1:7" ht="12">
      <c r="A28" s="166"/>
      <c r="B28" s="167"/>
      <c r="C28" s="167"/>
      <c r="D28" s="167"/>
      <c r="E28" s="167"/>
      <c r="F28" s="167"/>
      <c r="G28" s="167"/>
    </row>
    <row r="29" spans="1:7" ht="12">
      <c r="A29" s="166"/>
      <c r="B29" s="167"/>
      <c r="C29" s="167"/>
      <c r="D29" s="165"/>
      <c r="E29" s="167"/>
      <c r="F29" s="167"/>
      <c r="G29" s="167"/>
    </row>
    <row r="30" spans="1:7" ht="12">
      <c r="A30" s="166"/>
      <c r="B30" s="167"/>
      <c r="C30" s="167"/>
      <c r="D30" s="167"/>
      <c r="E30" s="167"/>
      <c r="F30" s="167"/>
      <c r="G30" s="167"/>
    </row>
    <row r="31" spans="1:7" ht="12">
      <c r="A31" s="166"/>
      <c r="B31" s="167"/>
      <c r="C31" s="167"/>
      <c r="D31" s="165"/>
      <c r="E31" s="167"/>
      <c r="F31" s="167"/>
      <c r="G31" s="167"/>
    </row>
    <row r="32" spans="1:7" ht="12">
      <c r="A32" s="166"/>
      <c r="B32" s="167"/>
      <c r="C32" s="167"/>
      <c r="D32" s="167"/>
      <c r="E32" s="167"/>
      <c r="F32" s="167"/>
      <c r="G32" s="167"/>
    </row>
    <row r="33" spans="1:7" ht="12">
      <c r="A33" s="166"/>
      <c r="B33" s="167"/>
      <c r="C33" s="167"/>
      <c r="D33" s="167"/>
      <c r="E33" s="167"/>
      <c r="F33" s="167"/>
      <c r="G33" s="167"/>
    </row>
    <row r="34" spans="1:7" ht="12">
      <c r="A34" s="166"/>
      <c r="B34" s="167"/>
      <c r="C34" s="167"/>
      <c r="D34" s="165"/>
      <c r="E34" s="165"/>
      <c r="F34" s="167"/>
      <c r="G34" s="167"/>
    </row>
    <row r="35" spans="1:7" ht="12">
      <c r="A35" s="166"/>
      <c r="B35" s="167"/>
      <c r="C35" s="167"/>
      <c r="D35" s="165"/>
      <c r="E35" s="167"/>
      <c r="F35" s="167"/>
      <c r="G35" s="167"/>
    </row>
    <row r="36" spans="1:7" ht="12">
      <c r="A36" s="166"/>
      <c r="B36" s="167"/>
      <c r="C36" s="167"/>
      <c r="D36" s="167"/>
      <c r="E36" s="167"/>
      <c r="F36" s="167"/>
      <c r="G36" s="167"/>
    </row>
    <row r="37" spans="1:7" ht="12">
      <c r="A37" s="166"/>
      <c r="B37" s="167"/>
      <c r="C37" s="167"/>
      <c r="D37" s="165"/>
      <c r="E37" s="165"/>
      <c r="F37" s="167"/>
      <c r="G37" s="167"/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M58"/>
  <sheetViews>
    <sheetView zoomScalePageLayoutView="0" workbookViewId="0" topLeftCell="A1">
      <selection activeCell="A16" sqref="A16:G21"/>
    </sheetView>
  </sheetViews>
  <sheetFormatPr defaultColWidth="9.140625" defaultRowHeight="12.75"/>
  <cols>
    <col min="1" max="1" width="34.7109375" style="0" bestFit="1" customWidth="1"/>
    <col min="2" max="2" width="11.421875" style="0" bestFit="1" customWidth="1"/>
    <col min="3" max="3" width="11.28125" style="0" bestFit="1" customWidth="1"/>
    <col min="4" max="4" width="6.57421875" style="0" bestFit="1" customWidth="1"/>
    <col min="5" max="5" width="11.00390625" style="0" bestFit="1" customWidth="1"/>
    <col min="6" max="6" width="8.7109375" style="0" bestFit="1" customWidth="1"/>
    <col min="7" max="7" width="12.7109375" style="0" customWidth="1"/>
    <col min="8" max="9" width="7.28125" style="0" bestFit="1" customWidth="1"/>
    <col min="10" max="11" width="6.28125" style="0" bestFit="1" customWidth="1"/>
    <col min="12" max="12" width="7.28125" style="0" bestFit="1" customWidth="1"/>
  </cols>
  <sheetData>
    <row r="1" spans="1:13" ht="37.5">
      <c r="A1" s="43" t="s">
        <v>26</v>
      </c>
      <c r="B1" s="241" t="s">
        <v>1</v>
      </c>
      <c r="C1" s="243" t="s">
        <v>2</v>
      </c>
      <c r="D1" s="245" t="s">
        <v>66</v>
      </c>
      <c r="E1" s="68" t="s">
        <v>129</v>
      </c>
      <c r="F1" s="52" t="s">
        <v>3</v>
      </c>
      <c r="G1" s="26" t="s">
        <v>31</v>
      </c>
      <c r="H1" s="242" t="s">
        <v>5</v>
      </c>
      <c r="I1" s="244" t="s">
        <v>6</v>
      </c>
      <c r="J1" s="246" t="s">
        <v>67</v>
      </c>
      <c r="K1" s="69" t="s">
        <v>128</v>
      </c>
      <c r="L1" s="53" t="s">
        <v>68</v>
      </c>
      <c r="M1" s="80" t="s">
        <v>121</v>
      </c>
    </row>
    <row r="2" spans="1:13" ht="12">
      <c r="A2" s="81" t="s">
        <v>200</v>
      </c>
      <c r="B2" s="22">
        <f>C17</f>
        <v>2799</v>
      </c>
      <c r="C2" s="22">
        <f>G17</f>
        <v>1846</v>
      </c>
      <c r="D2" s="22">
        <f aca="true" t="shared" si="0" ref="D2:F3">D17</f>
        <v>8</v>
      </c>
      <c r="E2" s="27">
        <f t="shared" si="0"/>
        <v>31</v>
      </c>
      <c r="F2" s="22">
        <f t="shared" si="0"/>
        <v>2151</v>
      </c>
      <c r="G2" s="22">
        <f>B17</f>
        <v>6835</v>
      </c>
      <c r="H2" s="45">
        <f aca="true" t="shared" si="1" ref="H2:H10">B2/G2</f>
        <v>0.4095098756400878</v>
      </c>
      <c r="I2" s="45">
        <f aca="true" t="shared" si="2" ref="I2:I10">C2/G2</f>
        <v>0.27008046817849307</v>
      </c>
      <c r="J2" s="45">
        <f aca="true" t="shared" si="3" ref="J2:J10">D2/G2</f>
        <v>0.0011704462326261888</v>
      </c>
      <c r="K2" s="45">
        <f aca="true" t="shared" si="4" ref="K2:K10">E2/G2</f>
        <v>0.004535479151426481</v>
      </c>
      <c r="L2" s="45">
        <f aca="true" t="shared" si="5" ref="L2:L10">F2/G2</f>
        <v>0.3147037307973665</v>
      </c>
      <c r="M2" s="45">
        <f>G2/G$11</f>
        <v>0.07418220495343941</v>
      </c>
    </row>
    <row r="3" spans="1:13" ht="12">
      <c r="A3" s="81" t="s">
        <v>146</v>
      </c>
      <c r="B3" s="22">
        <f>C18</f>
        <v>9663</v>
      </c>
      <c r="C3" s="22">
        <f>G18</f>
        <v>4187</v>
      </c>
      <c r="D3" s="22">
        <f t="shared" si="0"/>
        <v>39</v>
      </c>
      <c r="E3" s="27">
        <f t="shared" si="0"/>
        <v>128</v>
      </c>
      <c r="F3" s="22">
        <f t="shared" si="0"/>
        <v>5560</v>
      </c>
      <c r="G3" s="22">
        <f>B18</f>
        <v>19577</v>
      </c>
      <c r="H3" s="45">
        <f t="shared" si="1"/>
        <v>0.49358941615160645</v>
      </c>
      <c r="I3" s="45">
        <f t="shared" si="2"/>
        <v>0.2138734228942126</v>
      </c>
      <c r="J3" s="45">
        <f t="shared" si="3"/>
        <v>0.001992133626194003</v>
      </c>
      <c r="K3" s="45">
        <f t="shared" si="4"/>
        <v>0.006538284721867497</v>
      </c>
      <c r="L3" s="45">
        <f t="shared" si="5"/>
        <v>0.2840067426061194</v>
      </c>
      <c r="M3" s="45">
        <f aca="true" t="shared" si="6" ref="M3:M11">G3/G$11</f>
        <v>0.21247476611170202</v>
      </c>
    </row>
    <row r="4" spans="1:13" ht="12">
      <c r="A4" s="81" t="s">
        <v>147</v>
      </c>
      <c r="B4" s="67">
        <f aca="true" t="shared" si="7" ref="B4:G4">B2+B3</f>
        <v>12462</v>
      </c>
      <c r="C4" s="67">
        <f t="shared" si="7"/>
        <v>6033</v>
      </c>
      <c r="D4" s="67">
        <f t="shared" si="7"/>
        <v>47</v>
      </c>
      <c r="E4" s="67">
        <f t="shared" si="7"/>
        <v>159</v>
      </c>
      <c r="F4" s="67">
        <f t="shared" si="7"/>
        <v>7711</v>
      </c>
      <c r="G4" s="67">
        <f t="shared" si="7"/>
        <v>26412</v>
      </c>
      <c r="H4" s="45">
        <f t="shared" si="1"/>
        <v>0.47183098591549294</v>
      </c>
      <c r="I4" s="45">
        <f t="shared" si="2"/>
        <v>0.22841890049977284</v>
      </c>
      <c r="J4" s="45">
        <f t="shared" si="3"/>
        <v>0.001779494169316977</v>
      </c>
      <c r="K4" s="45">
        <f t="shared" si="4"/>
        <v>0.006019990913221263</v>
      </c>
      <c r="L4" s="45">
        <f t="shared" si="5"/>
        <v>0.291950628502196</v>
      </c>
      <c r="M4" s="45">
        <f t="shared" si="6"/>
        <v>0.28665697106514143</v>
      </c>
    </row>
    <row r="5" spans="1:13" ht="12">
      <c r="A5" s="27"/>
      <c r="B5" s="22"/>
      <c r="C5" s="22"/>
      <c r="D5" s="22"/>
      <c r="E5" s="27"/>
      <c r="F5" s="22"/>
      <c r="G5" s="22"/>
      <c r="H5" s="45"/>
      <c r="I5" s="45"/>
      <c r="J5" s="45"/>
      <c r="K5" s="45"/>
      <c r="L5" s="45"/>
      <c r="M5" s="45"/>
    </row>
    <row r="6" spans="1:13" ht="12">
      <c r="A6" s="74" t="s">
        <v>219</v>
      </c>
      <c r="B6" s="22">
        <f>C19</f>
        <v>8180</v>
      </c>
      <c r="C6" s="22">
        <f>G19</f>
        <v>5890</v>
      </c>
      <c r="D6" s="22">
        <f>D19</f>
        <v>30</v>
      </c>
      <c r="E6" s="27">
        <f>E19</f>
        <v>129</v>
      </c>
      <c r="F6" s="22">
        <f>F19</f>
        <v>7709</v>
      </c>
      <c r="G6" s="22">
        <f>B19</f>
        <v>21938</v>
      </c>
      <c r="H6" s="45">
        <f t="shared" si="1"/>
        <v>0.37286899443887317</v>
      </c>
      <c r="I6" s="45">
        <f t="shared" si="2"/>
        <v>0.2684839091986507</v>
      </c>
      <c r="J6" s="45">
        <f t="shared" si="3"/>
        <v>0.0013674901996535691</v>
      </c>
      <c r="K6" s="45">
        <f t="shared" si="4"/>
        <v>0.005880207858510347</v>
      </c>
      <c r="L6" s="45">
        <f t="shared" si="5"/>
        <v>0.35139939830431216</v>
      </c>
      <c r="M6" s="45">
        <f t="shared" si="6"/>
        <v>0.23809937268011028</v>
      </c>
    </row>
    <row r="7" spans="1:13" ht="12">
      <c r="A7" s="27"/>
      <c r="B7" s="22"/>
      <c r="C7" s="22"/>
      <c r="D7" s="22"/>
      <c r="E7" s="27"/>
      <c r="F7" s="22"/>
      <c r="G7" s="22"/>
      <c r="H7" s="45"/>
      <c r="I7" s="45"/>
      <c r="J7" s="45"/>
      <c r="K7" s="45"/>
      <c r="L7" s="45"/>
      <c r="M7" s="45"/>
    </row>
    <row r="8" spans="1:13" ht="12">
      <c r="A8" s="74" t="s">
        <v>148</v>
      </c>
      <c r="B8" s="22">
        <f>C20</f>
        <v>12760</v>
      </c>
      <c r="C8" s="22">
        <f>G20</f>
        <v>4111</v>
      </c>
      <c r="D8" s="22">
        <f aca="true" t="shared" si="8" ref="D8:F9">D20</f>
        <v>75</v>
      </c>
      <c r="E8" s="27">
        <f t="shared" si="8"/>
        <v>177</v>
      </c>
      <c r="F8" s="22">
        <f t="shared" si="8"/>
        <v>6703</v>
      </c>
      <c r="G8" s="22">
        <f>B20</f>
        <v>23826</v>
      </c>
      <c r="H8" s="45">
        <f t="shared" si="1"/>
        <v>0.5355493998153278</v>
      </c>
      <c r="I8" s="45">
        <f t="shared" si="2"/>
        <v>0.17254260052043985</v>
      </c>
      <c r="J8" s="45">
        <f t="shared" si="3"/>
        <v>0.003147821707378494</v>
      </c>
      <c r="K8" s="45">
        <f t="shared" si="4"/>
        <v>0.007428859229413246</v>
      </c>
      <c r="L8" s="45">
        <f t="shared" si="5"/>
        <v>0.2813313187274406</v>
      </c>
      <c r="M8" s="45">
        <f t="shared" si="6"/>
        <v>0.25859037530660534</v>
      </c>
    </row>
    <row r="9" spans="1:13" ht="12">
      <c r="A9" s="74" t="s">
        <v>149</v>
      </c>
      <c r="B9" s="22">
        <f>C21</f>
        <v>10613</v>
      </c>
      <c r="C9" s="22">
        <f>G21</f>
        <v>3252</v>
      </c>
      <c r="D9" s="22">
        <f t="shared" si="8"/>
        <v>76</v>
      </c>
      <c r="E9" s="27">
        <f t="shared" si="8"/>
        <v>147</v>
      </c>
      <c r="F9" s="22">
        <f t="shared" si="8"/>
        <v>5874</v>
      </c>
      <c r="G9" s="22">
        <f>B21</f>
        <v>19962</v>
      </c>
      <c r="H9" s="45">
        <f t="shared" si="1"/>
        <v>0.531660154293157</v>
      </c>
      <c r="I9" s="45">
        <f t="shared" si="2"/>
        <v>0.16290952810339646</v>
      </c>
      <c r="J9" s="45">
        <f t="shared" si="3"/>
        <v>0.0038072337441138163</v>
      </c>
      <c r="K9" s="45">
        <f t="shared" si="4"/>
        <v>0.007363991584009618</v>
      </c>
      <c r="L9" s="45">
        <f t="shared" si="5"/>
        <v>0.2942590922753231</v>
      </c>
      <c r="M9" s="45">
        <f t="shared" si="6"/>
        <v>0.216653280948143</v>
      </c>
    </row>
    <row r="10" spans="1:13" ht="12">
      <c r="A10" s="74" t="s">
        <v>74</v>
      </c>
      <c r="B10" s="67">
        <f aca="true" t="shared" si="9" ref="B10:G10">B8+B9</f>
        <v>23373</v>
      </c>
      <c r="C10" s="67">
        <f t="shared" si="9"/>
        <v>7363</v>
      </c>
      <c r="D10" s="67">
        <f t="shared" si="9"/>
        <v>151</v>
      </c>
      <c r="E10" s="67">
        <f t="shared" si="9"/>
        <v>324</v>
      </c>
      <c r="F10" s="67">
        <f t="shared" si="9"/>
        <v>12577</v>
      </c>
      <c r="G10" s="67">
        <f t="shared" si="9"/>
        <v>43788</v>
      </c>
      <c r="H10" s="45">
        <f t="shared" si="1"/>
        <v>0.5337763770896136</v>
      </c>
      <c r="I10" s="45">
        <f t="shared" si="2"/>
        <v>0.1681510916232758</v>
      </c>
      <c r="J10" s="45">
        <f t="shared" si="3"/>
        <v>0.0034484333607381016</v>
      </c>
      <c r="K10" s="45">
        <f t="shared" si="4"/>
        <v>0.007399287476020828</v>
      </c>
      <c r="L10" s="45">
        <f t="shared" si="5"/>
        <v>0.2872248104503517</v>
      </c>
      <c r="M10" s="45">
        <f t="shared" si="6"/>
        <v>0.4752436562547483</v>
      </c>
    </row>
    <row r="11" spans="1:13" ht="24.75">
      <c r="A11" s="44" t="s">
        <v>122</v>
      </c>
      <c r="B11" s="67">
        <f aca="true" t="shared" si="10" ref="B11:G11">B4+B6+B10</f>
        <v>44015</v>
      </c>
      <c r="C11" s="67">
        <f t="shared" si="10"/>
        <v>19286</v>
      </c>
      <c r="D11" s="67">
        <f t="shared" si="10"/>
        <v>228</v>
      </c>
      <c r="E11" s="67">
        <f t="shared" si="10"/>
        <v>612</v>
      </c>
      <c r="F11" s="67">
        <f t="shared" si="10"/>
        <v>27997</v>
      </c>
      <c r="G11" s="67">
        <f t="shared" si="10"/>
        <v>92138</v>
      </c>
      <c r="H11" s="45">
        <f>B11/G11</f>
        <v>0.47770735201545506</v>
      </c>
      <c r="I11" s="45">
        <f>C11/G11</f>
        <v>0.20931646009246999</v>
      </c>
      <c r="J11" s="45">
        <f>D11/G11</f>
        <v>0.0024745490459962233</v>
      </c>
      <c r="K11" s="45">
        <f>E11/G11</f>
        <v>0.0066422105971477565</v>
      </c>
      <c r="L11" s="45">
        <f>F11/G11</f>
        <v>0.303859428248931</v>
      </c>
      <c r="M11" s="45">
        <f t="shared" si="6"/>
        <v>1</v>
      </c>
    </row>
    <row r="12" spans="1:13" ht="12">
      <c r="A12" s="9"/>
      <c r="B12" s="8"/>
      <c r="C12" s="8"/>
      <c r="D12" s="8"/>
      <c r="E12" s="9"/>
      <c r="F12" s="8"/>
      <c r="G12" s="8"/>
      <c r="H12" s="11"/>
      <c r="I12" s="11"/>
      <c r="J12" s="11"/>
      <c r="K12" s="9"/>
      <c r="L12" s="11"/>
      <c r="M12" s="11"/>
    </row>
    <row r="13" spans="1:13" ht="12">
      <c r="A13" s="9"/>
      <c r="B13" s="8"/>
      <c r="C13" s="8"/>
      <c r="D13" s="8"/>
      <c r="E13" s="9"/>
      <c r="F13" s="8"/>
      <c r="G13" s="8"/>
      <c r="H13" s="11"/>
      <c r="I13" s="11"/>
      <c r="J13" s="11"/>
      <c r="K13" s="9"/>
      <c r="L13" s="11"/>
      <c r="M13" s="11"/>
    </row>
    <row r="14" spans="2:7" ht="12">
      <c r="B14" s="20"/>
      <c r="C14" s="20"/>
      <c r="D14" s="20"/>
      <c r="E14" s="20"/>
      <c r="F14" s="20"/>
      <c r="G14" s="20"/>
    </row>
    <row r="15" spans="2:7" ht="12">
      <c r="B15" s="20"/>
      <c r="C15" s="20"/>
      <c r="D15" s="20"/>
      <c r="E15" s="20"/>
      <c r="F15" s="20"/>
      <c r="G15" s="20"/>
    </row>
    <row r="16" spans="1:13" ht="14.25">
      <c r="A16" s="270" t="s">
        <v>78</v>
      </c>
      <c r="B16" s="270" t="s">
        <v>150</v>
      </c>
      <c r="C16" s="270" t="s">
        <v>57</v>
      </c>
      <c r="D16" s="270" t="s">
        <v>130</v>
      </c>
      <c r="E16" s="270" t="s">
        <v>131</v>
      </c>
      <c r="F16" s="270" t="s">
        <v>58</v>
      </c>
      <c r="G16" s="270" t="s">
        <v>59</v>
      </c>
      <c r="H16" s="248"/>
      <c r="I16" s="248"/>
      <c r="J16" s="248"/>
      <c r="K16" s="248"/>
      <c r="L16" s="248"/>
      <c r="M16" s="249"/>
    </row>
    <row r="17" spans="1:7" ht="14.25">
      <c r="A17" s="271" t="s">
        <v>151</v>
      </c>
      <c r="B17" s="272">
        <v>6835</v>
      </c>
      <c r="C17" s="272">
        <v>2799</v>
      </c>
      <c r="D17" s="272">
        <v>8</v>
      </c>
      <c r="E17" s="272">
        <v>31</v>
      </c>
      <c r="F17" s="272">
        <v>2151</v>
      </c>
      <c r="G17" s="272">
        <v>1846</v>
      </c>
    </row>
    <row r="18" spans="1:7" ht="14.25">
      <c r="A18" s="271" t="s">
        <v>152</v>
      </c>
      <c r="B18" s="272">
        <v>19577</v>
      </c>
      <c r="C18" s="272">
        <v>9663</v>
      </c>
      <c r="D18" s="272">
        <v>39</v>
      </c>
      <c r="E18" s="272">
        <v>128</v>
      </c>
      <c r="F18" s="272">
        <v>5560</v>
      </c>
      <c r="G18" s="272">
        <v>4187</v>
      </c>
    </row>
    <row r="19" spans="1:7" ht="14.25">
      <c r="A19" s="271" t="s">
        <v>141</v>
      </c>
      <c r="B19" s="272">
        <v>21938</v>
      </c>
      <c r="C19" s="272">
        <v>8180</v>
      </c>
      <c r="D19" s="272">
        <v>30</v>
      </c>
      <c r="E19" s="272">
        <v>129</v>
      </c>
      <c r="F19" s="272">
        <v>7709</v>
      </c>
      <c r="G19" s="272">
        <v>5890</v>
      </c>
    </row>
    <row r="20" spans="1:7" ht="14.25">
      <c r="A20" s="271" t="s">
        <v>153</v>
      </c>
      <c r="B20" s="272">
        <v>23826</v>
      </c>
      <c r="C20" s="272">
        <v>12760</v>
      </c>
      <c r="D20" s="272">
        <v>75</v>
      </c>
      <c r="E20" s="272">
        <v>177</v>
      </c>
      <c r="F20" s="272">
        <v>6703</v>
      </c>
      <c r="G20" s="272">
        <v>4111</v>
      </c>
    </row>
    <row r="21" spans="1:7" ht="14.25">
      <c r="A21" s="271" t="s">
        <v>154</v>
      </c>
      <c r="B21" s="272">
        <v>19962</v>
      </c>
      <c r="C21" s="272">
        <v>10613</v>
      </c>
      <c r="D21" s="272">
        <v>76</v>
      </c>
      <c r="E21" s="272">
        <v>147</v>
      </c>
      <c r="F21" s="272">
        <v>5874</v>
      </c>
      <c r="G21" s="272">
        <v>3252</v>
      </c>
    </row>
    <row r="22" spans="2:7" ht="12">
      <c r="B22" s="20"/>
      <c r="C22" s="20"/>
      <c r="D22" s="20"/>
      <c r="E22" s="20"/>
      <c r="F22" s="20"/>
      <c r="G22" s="20"/>
    </row>
    <row r="23" spans="1:11" ht="12">
      <c r="A23" s="50"/>
      <c r="B23" s="50"/>
      <c r="C23" s="50"/>
      <c r="D23" s="50"/>
      <c r="E23" s="50"/>
      <c r="F23" s="50"/>
      <c r="G23" s="50"/>
      <c r="H23" s="50"/>
      <c r="I23" s="50"/>
      <c r="J23" s="70"/>
      <c r="K23" s="70"/>
    </row>
    <row r="24" spans="1:11" ht="12">
      <c r="A24" s="50"/>
      <c r="B24" s="50"/>
      <c r="C24" s="50"/>
      <c r="D24" s="50"/>
      <c r="E24" s="50"/>
      <c r="F24" s="50"/>
      <c r="G24" s="50"/>
      <c r="H24" s="50"/>
      <c r="I24" s="50"/>
      <c r="J24" s="70"/>
      <c r="K24" s="70"/>
    </row>
    <row r="25" spans="1:11" ht="12">
      <c r="A25" s="50"/>
      <c r="B25" s="50"/>
      <c r="C25" s="50"/>
      <c r="D25" s="50"/>
      <c r="E25" s="50"/>
      <c r="F25" s="50"/>
      <c r="G25" s="50"/>
      <c r="H25" s="50"/>
      <c r="I25" s="50"/>
      <c r="J25" s="70"/>
      <c r="K25" s="70"/>
    </row>
    <row r="26" spans="1:11" ht="12">
      <c r="A26" s="50"/>
      <c r="B26" s="50"/>
      <c r="C26" s="50"/>
      <c r="D26" s="50"/>
      <c r="E26" s="50"/>
      <c r="F26" s="50"/>
      <c r="G26" s="50"/>
      <c r="H26" s="50"/>
      <c r="I26" s="50"/>
      <c r="J26" s="70"/>
      <c r="K26" s="70"/>
    </row>
    <row r="27" spans="1:11" ht="12">
      <c r="A27" s="50"/>
      <c r="B27" s="50"/>
      <c r="C27" s="50"/>
      <c r="D27" s="50"/>
      <c r="E27" s="50"/>
      <c r="F27" s="50"/>
      <c r="G27" s="50"/>
      <c r="H27" s="50"/>
      <c r="I27" s="50"/>
      <c r="J27" s="70"/>
      <c r="K27" s="70"/>
    </row>
    <row r="28" spans="1:11" ht="12">
      <c r="A28" s="50"/>
      <c r="B28" s="50"/>
      <c r="C28" s="50"/>
      <c r="D28" s="50"/>
      <c r="E28" s="50"/>
      <c r="F28" s="50"/>
      <c r="G28" s="50"/>
      <c r="H28" s="50"/>
      <c r="I28" s="50"/>
      <c r="J28" s="70"/>
      <c r="K28" s="70"/>
    </row>
    <row r="29" spans="1:11" ht="12">
      <c r="A29" s="50"/>
      <c r="B29" s="50"/>
      <c r="C29" s="50"/>
      <c r="D29" s="50"/>
      <c r="E29" s="50"/>
      <c r="F29" s="50"/>
      <c r="G29" s="50"/>
      <c r="H29" s="50"/>
      <c r="I29" s="50"/>
      <c r="J29" s="70"/>
      <c r="K29" s="70"/>
    </row>
    <row r="30" spans="1:11" ht="12">
      <c r="A30" s="50"/>
      <c r="B30" s="50"/>
      <c r="C30" s="50"/>
      <c r="D30" s="50"/>
      <c r="E30" s="50"/>
      <c r="F30" s="50"/>
      <c r="G30" s="50"/>
      <c r="H30" s="50"/>
      <c r="I30" s="50"/>
      <c r="J30" s="70"/>
      <c r="K30" s="70"/>
    </row>
    <row r="31" spans="1:11" ht="12">
      <c r="A31" s="50"/>
      <c r="B31" s="50"/>
      <c r="C31" s="50"/>
      <c r="D31" s="50"/>
      <c r="E31" s="50"/>
      <c r="F31" s="50"/>
      <c r="G31" s="50"/>
      <c r="H31" s="50"/>
      <c r="I31" s="50"/>
      <c r="J31" s="70"/>
      <c r="K31" s="70"/>
    </row>
    <row r="32" spans="1:11" ht="12">
      <c r="A32" s="50"/>
      <c r="B32" s="50"/>
      <c r="C32" s="50"/>
      <c r="D32" s="50"/>
      <c r="E32" s="50"/>
      <c r="F32" s="50"/>
      <c r="G32" s="50"/>
      <c r="H32" s="50"/>
      <c r="I32" s="50"/>
      <c r="J32" s="70"/>
      <c r="K32" s="70"/>
    </row>
    <row r="33" spans="1:11" ht="12">
      <c r="A33" s="50"/>
      <c r="B33" s="50"/>
      <c r="C33" s="50"/>
      <c r="D33" s="50"/>
      <c r="E33" s="50"/>
      <c r="F33" s="50"/>
      <c r="G33" s="50"/>
      <c r="H33" s="50"/>
      <c r="I33" s="50"/>
      <c r="J33" s="70"/>
      <c r="K33" s="70"/>
    </row>
    <row r="34" spans="1:11" ht="12">
      <c r="A34" s="50"/>
      <c r="B34" s="50"/>
      <c r="C34" s="50"/>
      <c r="D34" s="50"/>
      <c r="E34" s="50"/>
      <c r="F34" s="50"/>
      <c r="G34" s="50"/>
      <c r="H34" s="50"/>
      <c r="I34" s="50"/>
      <c r="J34" s="70"/>
      <c r="K34" s="70"/>
    </row>
    <row r="35" spans="1:11" ht="12">
      <c r="A35" s="50"/>
      <c r="B35" s="50"/>
      <c r="C35" s="50"/>
      <c r="D35" s="50"/>
      <c r="E35" s="50"/>
      <c r="F35" s="50"/>
      <c r="G35" s="50"/>
      <c r="H35" s="50"/>
      <c r="I35" s="50"/>
      <c r="J35" s="70"/>
      <c r="K35" s="70"/>
    </row>
    <row r="36" spans="1:11" ht="12">
      <c r="A36" s="50"/>
      <c r="B36" s="50"/>
      <c r="C36" s="50"/>
      <c r="D36" s="50"/>
      <c r="E36" s="50"/>
      <c r="F36" s="50"/>
      <c r="G36" s="50"/>
      <c r="H36" s="50"/>
      <c r="I36" s="50"/>
      <c r="J36" s="70"/>
      <c r="K36" s="70"/>
    </row>
    <row r="37" spans="1:11" ht="12">
      <c r="A37" s="50"/>
      <c r="B37" s="50"/>
      <c r="C37" s="50"/>
      <c r="D37" s="50"/>
      <c r="E37" s="50"/>
      <c r="F37" s="50"/>
      <c r="G37" s="50"/>
      <c r="H37" s="50"/>
      <c r="I37" s="50"/>
      <c r="J37" s="70"/>
      <c r="K37" s="70"/>
    </row>
    <row r="38" spans="1:11" ht="12">
      <c r="A38" s="51"/>
      <c r="B38" s="50"/>
      <c r="C38" s="50"/>
      <c r="D38" s="50"/>
      <c r="E38" s="50"/>
      <c r="F38" s="50"/>
      <c r="G38" s="50"/>
      <c r="H38" s="50"/>
      <c r="I38" s="50"/>
      <c r="J38" s="70"/>
      <c r="K38" s="70"/>
    </row>
    <row r="39" spans="1:11" ht="12">
      <c r="A39" s="51"/>
      <c r="B39" s="50"/>
      <c r="C39" s="50"/>
      <c r="D39" s="50"/>
      <c r="E39" s="50"/>
      <c r="F39" s="50"/>
      <c r="G39" s="50"/>
      <c r="H39" s="50"/>
      <c r="I39" s="50"/>
      <c r="J39" s="70"/>
      <c r="K39" s="70"/>
    </row>
    <row r="40" spans="1:11" ht="12">
      <c r="A40" s="50"/>
      <c r="B40" s="50"/>
      <c r="C40" s="50"/>
      <c r="D40" s="50"/>
      <c r="E40" s="50"/>
      <c r="F40" s="50"/>
      <c r="G40" s="50"/>
      <c r="H40" s="50"/>
      <c r="I40" s="50"/>
      <c r="J40" s="70"/>
      <c r="K40" s="70"/>
    </row>
    <row r="41" spans="1:11" ht="12">
      <c r="A41" s="50"/>
      <c r="B41" s="50"/>
      <c r="C41" s="50"/>
      <c r="D41" s="50"/>
      <c r="E41" s="50"/>
      <c r="F41" s="50"/>
      <c r="G41" s="50"/>
      <c r="H41" s="50"/>
      <c r="I41" s="50"/>
      <c r="J41" s="70"/>
      <c r="K41" s="70"/>
    </row>
    <row r="42" spans="1:11" ht="12">
      <c r="A42" s="50"/>
      <c r="B42" s="50"/>
      <c r="C42" s="50"/>
      <c r="D42" s="50"/>
      <c r="E42" s="50"/>
      <c r="F42" s="50"/>
      <c r="G42" s="50"/>
      <c r="H42" s="50"/>
      <c r="I42" s="50"/>
      <c r="J42" s="70"/>
      <c r="K42" s="70"/>
    </row>
    <row r="43" spans="1:11" ht="12">
      <c r="A43" s="50"/>
      <c r="B43" s="50"/>
      <c r="C43" s="50"/>
      <c r="D43" s="50"/>
      <c r="E43" s="50"/>
      <c r="F43" s="50"/>
      <c r="G43" s="50"/>
      <c r="H43" s="50"/>
      <c r="I43" s="50"/>
      <c r="J43" s="70"/>
      <c r="K43" s="70"/>
    </row>
    <row r="44" spans="1:11" ht="12">
      <c r="A44" s="50"/>
      <c r="B44" s="50"/>
      <c r="C44" s="50"/>
      <c r="D44" s="50"/>
      <c r="E44" s="50"/>
      <c r="F44" s="50"/>
      <c r="G44" s="50"/>
      <c r="H44" s="50"/>
      <c r="I44" s="50"/>
      <c r="J44" s="70"/>
      <c r="K44" s="70"/>
    </row>
    <row r="45" spans="1:11" ht="12">
      <c r="A45" s="50"/>
      <c r="B45" s="50"/>
      <c r="C45" s="50"/>
      <c r="D45" s="50"/>
      <c r="E45" s="50"/>
      <c r="F45" s="50"/>
      <c r="G45" s="50"/>
      <c r="H45" s="50"/>
      <c r="I45" s="50"/>
      <c r="J45" s="70"/>
      <c r="K45" s="70"/>
    </row>
    <row r="46" spans="1:11" ht="12">
      <c r="A46" s="50"/>
      <c r="B46" s="50"/>
      <c r="C46" s="50"/>
      <c r="D46" s="50"/>
      <c r="E46" s="50"/>
      <c r="F46" s="50"/>
      <c r="G46" s="50"/>
      <c r="H46" s="50"/>
      <c r="I46" s="50"/>
      <c r="J46" s="70"/>
      <c r="K46" s="70"/>
    </row>
    <row r="47" spans="1:11" ht="12">
      <c r="A47" s="50"/>
      <c r="B47" s="50"/>
      <c r="C47" s="50"/>
      <c r="D47" s="50"/>
      <c r="E47" s="50"/>
      <c r="F47" s="50"/>
      <c r="G47" s="50"/>
      <c r="H47" s="50"/>
      <c r="I47" s="50"/>
      <c r="J47" s="70"/>
      <c r="K47" s="70"/>
    </row>
    <row r="48" spans="1:11" ht="12">
      <c r="A48" s="50"/>
      <c r="B48" s="50"/>
      <c r="C48" s="50"/>
      <c r="D48" s="50"/>
      <c r="E48" s="50"/>
      <c r="F48" s="50"/>
      <c r="G48" s="50"/>
      <c r="H48" s="50"/>
      <c r="I48" s="50"/>
      <c r="J48" s="70"/>
      <c r="K48" s="70"/>
    </row>
    <row r="49" spans="1:11" ht="12">
      <c r="A49" s="50"/>
      <c r="B49" s="50"/>
      <c r="C49" s="50"/>
      <c r="D49" s="50"/>
      <c r="E49" s="50"/>
      <c r="F49" s="50"/>
      <c r="G49" s="50"/>
      <c r="H49" s="50"/>
      <c r="I49" s="50"/>
      <c r="J49" s="70"/>
      <c r="K49" s="70"/>
    </row>
    <row r="50" spans="1:11" ht="12">
      <c r="A50" s="50"/>
      <c r="B50" s="50"/>
      <c r="C50" s="50"/>
      <c r="D50" s="50"/>
      <c r="E50" s="50"/>
      <c r="F50" s="50"/>
      <c r="G50" s="50"/>
      <c r="H50" s="50"/>
      <c r="I50" s="50"/>
      <c r="J50" s="70"/>
      <c r="K50" s="70"/>
    </row>
    <row r="51" spans="1:11" ht="12">
      <c r="A51" s="50"/>
      <c r="B51" s="50"/>
      <c r="C51" s="50"/>
      <c r="D51" s="50"/>
      <c r="E51" s="50"/>
      <c r="F51" s="50"/>
      <c r="G51" s="50"/>
      <c r="H51" s="50"/>
      <c r="I51" s="50"/>
      <c r="J51" s="70"/>
      <c r="K51" s="70"/>
    </row>
    <row r="52" spans="1:11" ht="12">
      <c r="A52" s="50"/>
      <c r="B52" s="50"/>
      <c r="C52" s="50"/>
      <c r="D52" s="50"/>
      <c r="E52" s="50"/>
      <c r="F52" s="50"/>
      <c r="G52" s="50"/>
      <c r="H52" s="50"/>
      <c r="I52" s="50"/>
      <c r="J52" s="70"/>
      <c r="K52" s="70"/>
    </row>
    <row r="53" spans="1:11" ht="12">
      <c r="A53" s="50"/>
      <c r="B53" s="50"/>
      <c r="C53" s="50"/>
      <c r="D53" s="50"/>
      <c r="E53" s="50"/>
      <c r="F53" s="50"/>
      <c r="G53" s="50"/>
      <c r="H53" s="50"/>
      <c r="I53" s="50"/>
      <c r="J53" s="70"/>
      <c r="K53" s="70"/>
    </row>
    <row r="54" spans="1:11" ht="12">
      <c r="A54" s="50"/>
      <c r="B54" s="50"/>
      <c r="C54" s="50"/>
      <c r="D54" s="50"/>
      <c r="E54" s="50"/>
      <c r="F54" s="50"/>
      <c r="G54" s="50"/>
      <c r="H54" s="50"/>
      <c r="I54" s="50"/>
      <c r="J54" s="70"/>
      <c r="K54" s="70"/>
    </row>
    <row r="55" spans="1:11" ht="12">
      <c r="A55" s="50"/>
      <c r="B55" s="50"/>
      <c r="C55" s="50"/>
      <c r="D55" s="50"/>
      <c r="E55" s="50"/>
      <c r="F55" s="50"/>
      <c r="G55" s="50"/>
      <c r="H55" s="50"/>
      <c r="I55" s="50"/>
      <c r="J55" s="70"/>
      <c r="K55" s="70"/>
    </row>
    <row r="56" spans="1:11" ht="12">
      <c r="A56" s="50"/>
      <c r="B56" s="50"/>
      <c r="C56" s="50"/>
      <c r="D56" s="50"/>
      <c r="E56" s="50"/>
      <c r="F56" s="50"/>
      <c r="G56" s="50"/>
      <c r="H56" s="50"/>
      <c r="I56" s="50"/>
      <c r="J56" s="70"/>
      <c r="K56" s="70"/>
    </row>
    <row r="57" spans="1:11" ht="12">
      <c r="A57" s="50"/>
      <c r="B57" s="50"/>
      <c r="C57" s="50"/>
      <c r="D57" s="50"/>
      <c r="E57" s="50"/>
      <c r="F57" s="50"/>
      <c r="G57" s="50"/>
      <c r="H57" s="50"/>
      <c r="I57" s="50"/>
      <c r="J57" s="70"/>
      <c r="K57" s="70"/>
    </row>
    <row r="58" spans="1:11" ht="12">
      <c r="A58" s="50"/>
      <c r="B58" s="50"/>
      <c r="C58" s="50"/>
      <c r="D58" s="50"/>
      <c r="E58" s="50"/>
      <c r="F58" s="50"/>
      <c r="G58" s="50"/>
      <c r="H58" s="50"/>
      <c r="I58" s="50"/>
      <c r="J58" s="70"/>
      <c r="K58" s="70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N35"/>
  <sheetViews>
    <sheetView zoomScalePageLayoutView="0" workbookViewId="0" topLeftCell="A1">
      <selection activeCell="A23" sqref="A23:G35"/>
    </sheetView>
  </sheetViews>
  <sheetFormatPr defaultColWidth="9.140625" defaultRowHeight="12.75"/>
  <cols>
    <col min="1" max="1" width="43.28125" style="115" bestFit="1" customWidth="1"/>
    <col min="2" max="6" width="10.8515625" style="115" customWidth="1"/>
    <col min="7" max="7" width="16.421875" style="116" customWidth="1"/>
    <col min="8" max="10" width="9.140625" style="115" customWidth="1"/>
    <col min="11" max="11" width="14.7109375" style="115" customWidth="1"/>
    <col min="12" max="16384" width="9.140625" style="115" customWidth="1"/>
  </cols>
  <sheetData>
    <row r="1" spans="1:14" s="119" customFormat="1" ht="12">
      <c r="A1" s="117" t="s">
        <v>119</v>
      </c>
      <c r="B1" s="241" t="s">
        <v>1</v>
      </c>
      <c r="C1" s="243" t="s">
        <v>2</v>
      </c>
      <c r="D1" s="245" t="s">
        <v>66</v>
      </c>
      <c r="E1" s="68" t="s">
        <v>129</v>
      </c>
      <c r="F1" s="52" t="s">
        <v>3</v>
      </c>
      <c r="G1" s="26" t="s">
        <v>31</v>
      </c>
      <c r="H1" s="118" t="s">
        <v>53</v>
      </c>
      <c r="I1" s="120"/>
      <c r="J1" s="120"/>
      <c r="K1" s="121"/>
      <c r="L1" s="122"/>
      <c r="M1" s="122"/>
      <c r="N1" s="121"/>
    </row>
    <row r="2" spans="1:14" s="125" customFormat="1" ht="12">
      <c r="A2" s="117" t="s">
        <v>83</v>
      </c>
      <c r="B2" s="123">
        <f aca="true" t="shared" si="0" ref="B2:B13">C24</f>
        <v>2697</v>
      </c>
      <c r="C2" s="123">
        <f aca="true" t="shared" si="1" ref="C2:C13">G24</f>
        <v>1743</v>
      </c>
      <c r="D2" s="123">
        <f aca="true" t="shared" si="2" ref="D2:D13">D24</f>
        <v>16</v>
      </c>
      <c r="E2" s="123">
        <f aca="true" t="shared" si="3" ref="E2:E13">E24</f>
        <v>54</v>
      </c>
      <c r="F2" s="123">
        <f aca="true" t="shared" si="4" ref="F2:F13">F24</f>
        <v>2404</v>
      </c>
      <c r="G2" s="123">
        <f aca="true" t="shared" si="5" ref="G2:G14">SUM(B2:F2)</f>
        <v>6914</v>
      </c>
      <c r="H2" s="124">
        <f aca="true" t="shared" si="6" ref="H2:H14">G2/$G$14</f>
        <v>0.07503961449130651</v>
      </c>
      <c r="I2" s="126"/>
      <c r="J2" s="127"/>
      <c r="K2" s="120"/>
      <c r="L2" s="120"/>
      <c r="M2" s="128"/>
      <c r="N2" s="128"/>
    </row>
    <row r="3" spans="1:14" ht="12">
      <c r="A3" s="117" t="s">
        <v>47</v>
      </c>
      <c r="B3" s="123">
        <f t="shared" si="0"/>
        <v>852</v>
      </c>
      <c r="C3" s="123">
        <f t="shared" si="1"/>
        <v>915</v>
      </c>
      <c r="D3" s="123">
        <f t="shared" si="2"/>
        <v>2</v>
      </c>
      <c r="E3" s="123">
        <f t="shared" si="3"/>
        <v>8</v>
      </c>
      <c r="F3" s="123">
        <f t="shared" si="4"/>
        <v>1048</v>
      </c>
      <c r="G3" s="123">
        <f t="shared" si="5"/>
        <v>2825</v>
      </c>
      <c r="H3" s="124">
        <f t="shared" si="6"/>
        <v>0.03066053094271636</v>
      </c>
      <c r="I3" s="126"/>
      <c r="J3" s="127"/>
      <c r="K3" s="121"/>
      <c r="L3" s="122"/>
      <c r="M3" s="122"/>
      <c r="N3" s="121"/>
    </row>
    <row r="4" spans="1:14" ht="12">
      <c r="A4" s="117" t="s">
        <v>48</v>
      </c>
      <c r="B4" s="123">
        <f t="shared" si="0"/>
        <v>32</v>
      </c>
      <c r="C4" s="123">
        <f t="shared" si="1"/>
        <v>23</v>
      </c>
      <c r="D4" s="123">
        <f t="shared" si="2"/>
        <v>0</v>
      </c>
      <c r="E4" s="123">
        <f t="shared" si="3"/>
        <v>0</v>
      </c>
      <c r="F4" s="123">
        <f t="shared" si="4"/>
        <v>23</v>
      </c>
      <c r="G4" s="123">
        <f t="shared" si="5"/>
        <v>78</v>
      </c>
      <c r="H4" s="124">
        <f t="shared" si="6"/>
        <v>0.0008465562525776552</v>
      </c>
      <c r="I4" s="126"/>
      <c r="J4" s="127"/>
      <c r="K4" s="120"/>
      <c r="L4" s="120"/>
      <c r="M4" s="128"/>
      <c r="N4" s="128"/>
    </row>
    <row r="5" spans="1:14" s="125" customFormat="1" ht="12">
      <c r="A5" s="117" t="s">
        <v>12</v>
      </c>
      <c r="B5" s="123">
        <f t="shared" si="0"/>
        <v>37579</v>
      </c>
      <c r="C5" s="123">
        <f t="shared" si="1"/>
        <v>14277</v>
      </c>
      <c r="D5" s="123">
        <f t="shared" si="2"/>
        <v>203</v>
      </c>
      <c r="E5" s="123">
        <f t="shared" si="3"/>
        <v>517</v>
      </c>
      <c r="F5" s="123">
        <f t="shared" si="4"/>
        <v>21862</v>
      </c>
      <c r="G5" s="123">
        <f t="shared" si="5"/>
        <v>74438</v>
      </c>
      <c r="H5" s="124">
        <f t="shared" si="6"/>
        <v>0.807896850376609</v>
      </c>
      <c r="I5" s="126"/>
      <c r="J5" s="127"/>
      <c r="K5" s="121"/>
      <c r="L5" s="122"/>
      <c r="M5" s="122"/>
      <c r="N5" s="121"/>
    </row>
    <row r="6" spans="1:14" ht="12">
      <c r="A6" s="117" t="s">
        <v>49</v>
      </c>
      <c r="B6" s="123">
        <f t="shared" si="0"/>
        <v>41</v>
      </c>
      <c r="C6" s="123">
        <f t="shared" si="1"/>
        <v>20</v>
      </c>
      <c r="D6" s="123">
        <f t="shared" si="2"/>
        <v>0</v>
      </c>
      <c r="E6" s="123">
        <f t="shared" si="3"/>
        <v>1</v>
      </c>
      <c r="F6" s="123">
        <f t="shared" si="4"/>
        <v>16</v>
      </c>
      <c r="G6" s="123">
        <f t="shared" si="5"/>
        <v>78</v>
      </c>
      <c r="H6" s="124">
        <f t="shared" si="6"/>
        <v>0.0008465562525776552</v>
      </c>
      <c r="I6" s="126"/>
      <c r="J6" s="127"/>
      <c r="K6" s="120"/>
      <c r="L6" s="120"/>
      <c r="M6" s="128"/>
      <c r="N6" s="128"/>
    </row>
    <row r="7" spans="1:14" s="125" customFormat="1" ht="12">
      <c r="A7" s="117" t="s">
        <v>13</v>
      </c>
      <c r="B7" s="123">
        <f t="shared" si="0"/>
        <v>545</v>
      </c>
      <c r="C7" s="123">
        <f t="shared" si="1"/>
        <v>386</v>
      </c>
      <c r="D7" s="123">
        <f t="shared" si="2"/>
        <v>2</v>
      </c>
      <c r="E7" s="123">
        <f t="shared" si="3"/>
        <v>3</v>
      </c>
      <c r="F7" s="123">
        <f t="shared" si="4"/>
        <v>524</v>
      </c>
      <c r="G7" s="123">
        <f t="shared" si="5"/>
        <v>1460</v>
      </c>
      <c r="H7" s="124">
        <f t="shared" si="6"/>
        <v>0.015845796522607394</v>
      </c>
      <c r="I7" s="126"/>
      <c r="J7" s="127"/>
      <c r="K7" s="121"/>
      <c r="L7" s="122"/>
      <c r="M7" s="122"/>
      <c r="N7" s="121"/>
    </row>
    <row r="8" spans="1:14" ht="12">
      <c r="A8" s="117" t="s">
        <v>55</v>
      </c>
      <c r="B8" s="123">
        <f t="shared" si="0"/>
        <v>212</v>
      </c>
      <c r="C8" s="123">
        <f t="shared" si="1"/>
        <v>366</v>
      </c>
      <c r="D8" s="123">
        <f t="shared" si="2"/>
        <v>1</v>
      </c>
      <c r="E8" s="123">
        <f t="shared" si="3"/>
        <v>5</v>
      </c>
      <c r="F8" s="123">
        <f t="shared" si="4"/>
        <v>288</v>
      </c>
      <c r="G8" s="123">
        <f t="shared" si="5"/>
        <v>872</v>
      </c>
      <c r="H8" s="124">
        <f t="shared" si="6"/>
        <v>0.009464064772406607</v>
      </c>
      <c r="I8" s="126"/>
      <c r="J8" s="127"/>
      <c r="K8" s="120"/>
      <c r="L8" s="120"/>
      <c r="M8" s="128"/>
      <c r="N8" s="128"/>
    </row>
    <row r="9" spans="1:14" ht="12">
      <c r="A9" s="117" t="s">
        <v>50</v>
      </c>
      <c r="B9" s="123">
        <f t="shared" si="0"/>
        <v>3</v>
      </c>
      <c r="C9" s="123">
        <f t="shared" si="1"/>
        <v>1</v>
      </c>
      <c r="D9" s="123">
        <f t="shared" si="2"/>
        <v>0</v>
      </c>
      <c r="E9" s="123">
        <f t="shared" si="3"/>
        <v>0</v>
      </c>
      <c r="F9" s="123">
        <f t="shared" si="4"/>
        <v>0</v>
      </c>
      <c r="G9" s="123">
        <f t="shared" si="5"/>
        <v>4</v>
      </c>
      <c r="H9" s="124">
        <f t="shared" si="6"/>
        <v>4.3413141157828474E-05</v>
      </c>
      <c r="I9" s="126"/>
      <c r="J9" s="127"/>
      <c r="K9" s="121"/>
      <c r="L9" s="122"/>
      <c r="M9" s="122"/>
      <c r="N9" s="121"/>
    </row>
    <row r="10" spans="1:14" s="125" customFormat="1" ht="12">
      <c r="A10" s="117" t="s">
        <v>14</v>
      </c>
      <c r="B10" s="123">
        <f t="shared" si="0"/>
        <v>1793</v>
      </c>
      <c r="C10" s="123">
        <f t="shared" si="1"/>
        <v>1405</v>
      </c>
      <c r="D10" s="123">
        <f t="shared" si="2"/>
        <v>3</v>
      </c>
      <c r="E10" s="123">
        <f t="shared" si="3"/>
        <v>22</v>
      </c>
      <c r="F10" s="123">
        <f t="shared" si="4"/>
        <v>1632</v>
      </c>
      <c r="G10" s="123">
        <f t="shared" si="5"/>
        <v>4855</v>
      </c>
      <c r="H10" s="124">
        <f t="shared" si="6"/>
        <v>0.05269270008031431</v>
      </c>
      <c r="I10" s="126"/>
      <c r="J10" s="127"/>
      <c r="K10" s="120"/>
      <c r="L10" s="120"/>
      <c r="M10" s="128"/>
      <c r="N10" s="128"/>
    </row>
    <row r="11" spans="1:14" ht="12">
      <c r="A11" s="117" t="s">
        <v>15</v>
      </c>
      <c r="B11" s="123">
        <f t="shared" si="0"/>
        <v>239</v>
      </c>
      <c r="C11" s="123">
        <f t="shared" si="1"/>
        <v>130</v>
      </c>
      <c r="D11" s="123">
        <f t="shared" si="2"/>
        <v>1</v>
      </c>
      <c r="E11" s="123">
        <f t="shared" si="3"/>
        <v>2</v>
      </c>
      <c r="F11" s="123">
        <f t="shared" si="4"/>
        <v>178</v>
      </c>
      <c r="G11" s="123">
        <f t="shared" si="5"/>
        <v>550</v>
      </c>
      <c r="H11" s="124">
        <f t="shared" si="6"/>
        <v>0.005969306909201415</v>
      </c>
      <c r="I11" s="126"/>
      <c r="J11" s="127"/>
      <c r="K11" s="121"/>
      <c r="L11" s="122"/>
      <c r="M11" s="122"/>
      <c r="N11" s="121"/>
    </row>
    <row r="12" spans="1:14" ht="12">
      <c r="A12" s="117" t="s">
        <v>52</v>
      </c>
      <c r="B12" s="123">
        <f t="shared" si="0"/>
        <v>13</v>
      </c>
      <c r="C12" s="123">
        <f t="shared" si="1"/>
        <v>8</v>
      </c>
      <c r="D12" s="123">
        <f t="shared" si="2"/>
        <v>0</v>
      </c>
      <c r="E12" s="123">
        <f t="shared" si="3"/>
        <v>0</v>
      </c>
      <c r="F12" s="123">
        <f t="shared" si="4"/>
        <v>10</v>
      </c>
      <c r="G12" s="123">
        <f t="shared" si="5"/>
        <v>31</v>
      </c>
      <c r="H12" s="124">
        <f t="shared" si="6"/>
        <v>0.0003364518439731707</v>
      </c>
      <c r="I12" s="126"/>
      <c r="J12" s="127"/>
      <c r="K12" s="120"/>
      <c r="L12" s="120"/>
      <c r="M12" s="128"/>
      <c r="N12" s="128"/>
    </row>
    <row r="13" spans="1:14" ht="12">
      <c r="A13" s="117" t="s">
        <v>51</v>
      </c>
      <c r="B13" s="123">
        <f t="shared" si="0"/>
        <v>9</v>
      </c>
      <c r="C13" s="123">
        <f t="shared" si="1"/>
        <v>12</v>
      </c>
      <c r="D13" s="123">
        <f t="shared" si="2"/>
        <v>0</v>
      </c>
      <c r="E13" s="123">
        <f t="shared" si="3"/>
        <v>0</v>
      </c>
      <c r="F13" s="123">
        <f t="shared" si="4"/>
        <v>12</v>
      </c>
      <c r="G13" s="123">
        <f t="shared" si="5"/>
        <v>33</v>
      </c>
      <c r="H13" s="124">
        <f t="shared" si="6"/>
        <v>0.0003581584145520849</v>
      </c>
      <c r="I13" s="126"/>
      <c r="J13" s="127"/>
      <c r="K13" s="121"/>
      <c r="L13" s="122"/>
      <c r="M13" s="122"/>
      <c r="N13" s="121"/>
    </row>
    <row r="14" spans="1:14" ht="12">
      <c r="A14" s="117" t="s">
        <v>9</v>
      </c>
      <c r="B14" s="123">
        <f>SUM(B2:B13)</f>
        <v>44015</v>
      </c>
      <c r="C14" s="123">
        <f>SUM(C2:C13)</f>
        <v>19286</v>
      </c>
      <c r="D14" s="123">
        <f>SUM(D2:D13)</f>
        <v>228</v>
      </c>
      <c r="E14" s="123">
        <f>SUM(E2:E13)</f>
        <v>612</v>
      </c>
      <c r="F14" s="123">
        <f>SUM(F2:F13)</f>
        <v>27997</v>
      </c>
      <c r="G14" s="123">
        <f t="shared" si="5"/>
        <v>92138</v>
      </c>
      <c r="H14" s="124">
        <f t="shared" si="6"/>
        <v>1</v>
      </c>
      <c r="I14" s="120"/>
      <c r="J14" s="120"/>
      <c r="K14" s="120"/>
      <c r="L14" s="120"/>
      <c r="M14" s="128"/>
      <c r="N14" s="128"/>
    </row>
    <row r="15" spans="1:14" ht="12">
      <c r="A15" s="117" t="s">
        <v>10</v>
      </c>
      <c r="B15" s="124">
        <f>B14/G14</f>
        <v>0.47770735201545506</v>
      </c>
      <c r="C15" s="124">
        <f>C14/G14</f>
        <v>0.20931646009246999</v>
      </c>
      <c r="D15" s="124">
        <f>D14/G14</f>
        <v>0.0024745490459962233</v>
      </c>
      <c r="E15" s="124">
        <f>E14/G14</f>
        <v>0.0066422105971477565</v>
      </c>
      <c r="F15" s="124">
        <f>F14/G14</f>
        <v>0.303859428248931</v>
      </c>
      <c r="G15" s="124">
        <v>1</v>
      </c>
      <c r="H15" s="124"/>
      <c r="I15" s="120"/>
      <c r="J15" s="120"/>
      <c r="K15" s="121"/>
      <c r="L15" s="122"/>
      <c r="M15" s="122"/>
      <c r="N15" s="121"/>
    </row>
    <row r="16" spans="1:14" ht="12">
      <c r="A16" s="117" t="s">
        <v>120</v>
      </c>
      <c r="B16" s="117"/>
      <c r="C16" s="117"/>
      <c r="D16" s="117"/>
      <c r="F16" s="117"/>
      <c r="G16" s="117"/>
      <c r="H16" s="124"/>
      <c r="I16" s="120"/>
      <c r="J16" s="120"/>
      <c r="K16" s="120"/>
      <c r="L16" s="120"/>
      <c r="M16" s="128"/>
      <c r="N16" s="128"/>
    </row>
    <row r="17" spans="1:14" ht="12">
      <c r="A17" s="117" t="s">
        <v>123</v>
      </c>
      <c r="B17" s="123">
        <f aca="true" t="shared" si="7" ref="B17:G17">B2+B5+B7+B10</f>
        <v>42614</v>
      </c>
      <c r="C17" s="123">
        <f t="shared" si="7"/>
        <v>17811</v>
      </c>
      <c r="D17" s="123">
        <f t="shared" si="7"/>
        <v>224</v>
      </c>
      <c r="E17" s="123">
        <f t="shared" si="7"/>
        <v>596</v>
      </c>
      <c r="F17" s="123">
        <f t="shared" si="7"/>
        <v>26422</v>
      </c>
      <c r="G17" s="123">
        <f t="shared" si="7"/>
        <v>87667</v>
      </c>
      <c r="H17" s="124">
        <f>G17/G14</f>
        <v>0.9514749614708372</v>
      </c>
      <c r="I17" s="120"/>
      <c r="J17" s="120"/>
      <c r="K17" s="121"/>
      <c r="L17" s="122"/>
      <c r="M17" s="122"/>
      <c r="N17" s="121"/>
    </row>
    <row r="18" spans="1:14" ht="12">
      <c r="A18" s="129"/>
      <c r="B18" s="130"/>
      <c r="C18" s="130"/>
      <c r="D18" s="130"/>
      <c r="E18" s="130"/>
      <c r="F18" s="130"/>
      <c r="G18" s="131"/>
      <c r="I18" s="120"/>
      <c r="J18" s="120"/>
      <c r="K18" s="120"/>
      <c r="L18" s="120"/>
      <c r="M18" s="128"/>
      <c r="N18" s="128"/>
    </row>
    <row r="23" spans="1:7" ht="14.25">
      <c r="A23" s="273" t="s">
        <v>156</v>
      </c>
      <c r="B23" s="273" t="s">
        <v>150</v>
      </c>
      <c r="C23" s="273" t="s">
        <v>57</v>
      </c>
      <c r="D23" s="273" t="s">
        <v>130</v>
      </c>
      <c r="E23" s="273" t="s">
        <v>131</v>
      </c>
      <c r="F23" s="273" t="s">
        <v>58</v>
      </c>
      <c r="G23" s="273" t="s">
        <v>59</v>
      </c>
    </row>
    <row r="24" spans="1:7" ht="14.25">
      <c r="A24" s="274" t="s">
        <v>60</v>
      </c>
      <c r="B24" s="275">
        <v>6914</v>
      </c>
      <c r="C24" s="275">
        <v>2697</v>
      </c>
      <c r="D24" s="275">
        <v>16</v>
      </c>
      <c r="E24" s="275">
        <v>54</v>
      </c>
      <c r="F24" s="275">
        <v>2404</v>
      </c>
      <c r="G24" s="275">
        <v>1743</v>
      </c>
    </row>
    <row r="25" spans="1:7" ht="14.25">
      <c r="A25" s="274" t="s">
        <v>157</v>
      </c>
      <c r="B25" s="275">
        <v>2825</v>
      </c>
      <c r="C25" s="275">
        <v>852</v>
      </c>
      <c r="D25" s="275">
        <v>2</v>
      </c>
      <c r="E25" s="275">
        <v>8</v>
      </c>
      <c r="F25" s="275">
        <v>1048</v>
      </c>
      <c r="G25" s="275">
        <v>915</v>
      </c>
    </row>
    <row r="26" spans="1:7" ht="14.25">
      <c r="A26" s="274" t="s">
        <v>158</v>
      </c>
      <c r="B26" s="275">
        <v>78</v>
      </c>
      <c r="C26" s="275">
        <v>32</v>
      </c>
      <c r="D26" s="276"/>
      <c r="E26" s="276"/>
      <c r="F26" s="275">
        <v>23</v>
      </c>
      <c r="G26" s="275">
        <v>23</v>
      </c>
    </row>
    <row r="27" spans="1:7" ht="14.25">
      <c r="A27" s="274" t="s">
        <v>61</v>
      </c>
      <c r="B27" s="275">
        <v>74438</v>
      </c>
      <c r="C27" s="275">
        <v>37579</v>
      </c>
      <c r="D27" s="275">
        <v>203</v>
      </c>
      <c r="E27" s="275">
        <v>517</v>
      </c>
      <c r="F27" s="275">
        <v>21862</v>
      </c>
      <c r="G27" s="275">
        <v>14277</v>
      </c>
    </row>
    <row r="28" spans="1:7" ht="14.25">
      <c r="A28" s="274" t="s">
        <v>159</v>
      </c>
      <c r="B28" s="275">
        <v>78</v>
      </c>
      <c r="C28" s="275">
        <v>41</v>
      </c>
      <c r="D28" s="276"/>
      <c r="E28" s="275">
        <v>1</v>
      </c>
      <c r="F28" s="275">
        <v>16</v>
      </c>
      <c r="G28" s="275">
        <v>20</v>
      </c>
    </row>
    <row r="29" spans="1:7" ht="14.25">
      <c r="A29" s="274" t="s">
        <v>62</v>
      </c>
      <c r="B29" s="275">
        <v>1460</v>
      </c>
      <c r="C29" s="275">
        <v>545</v>
      </c>
      <c r="D29" s="275">
        <v>2</v>
      </c>
      <c r="E29" s="275">
        <v>3</v>
      </c>
      <c r="F29" s="275">
        <v>524</v>
      </c>
      <c r="G29" s="275">
        <v>386</v>
      </c>
    </row>
    <row r="30" spans="1:7" ht="14.25">
      <c r="A30" s="274" t="s">
        <v>160</v>
      </c>
      <c r="B30" s="275">
        <v>872</v>
      </c>
      <c r="C30" s="275">
        <v>212</v>
      </c>
      <c r="D30" s="275">
        <v>1</v>
      </c>
      <c r="E30" s="275">
        <v>5</v>
      </c>
      <c r="F30" s="275">
        <v>288</v>
      </c>
      <c r="G30" s="275">
        <v>366</v>
      </c>
    </row>
    <row r="31" spans="1:7" ht="14.25">
      <c r="A31" s="274" t="s">
        <v>161</v>
      </c>
      <c r="B31" s="275">
        <v>4</v>
      </c>
      <c r="C31" s="275">
        <v>3</v>
      </c>
      <c r="D31" s="276"/>
      <c r="E31" s="276"/>
      <c r="F31" s="276"/>
      <c r="G31" s="275">
        <v>1</v>
      </c>
    </row>
    <row r="32" spans="1:7" ht="14.25">
      <c r="A32" s="274" t="s">
        <v>63</v>
      </c>
      <c r="B32" s="275">
        <v>4855</v>
      </c>
      <c r="C32" s="275">
        <v>1793</v>
      </c>
      <c r="D32" s="275">
        <v>3</v>
      </c>
      <c r="E32" s="275">
        <v>22</v>
      </c>
      <c r="F32" s="275">
        <v>1632</v>
      </c>
      <c r="G32" s="275">
        <v>1405</v>
      </c>
    </row>
    <row r="33" spans="1:7" ht="14.25">
      <c r="A33" s="274" t="s">
        <v>64</v>
      </c>
      <c r="B33" s="275">
        <v>550</v>
      </c>
      <c r="C33" s="275">
        <v>239</v>
      </c>
      <c r="D33" s="275">
        <v>1</v>
      </c>
      <c r="E33" s="275">
        <v>2</v>
      </c>
      <c r="F33" s="275">
        <v>178</v>
      </c>
      <c r="G33" s="275">
        <v>130</v>
      </c>
    </row>
    <row r="34" spans="1:7" ht="14.25">
      <c r="A34" s="274" t="s">
        <v>332</v>
      </c>
      <c r="B34" s="275">
        <v>31</v>
      </c>
      <c r="C34" s="275">
        <v>13</v>
      </c>
      <c r="D34" s="276"/>
      <c r="E34" s="276"/>
      <c r="F34" s="275">
        <v>10</v>
      </c>
      <c r="G34" s="275">
        <v>8</v>
      </c>
    </row>
    <row r="35" spans="1:7" ht="14.25">
      <c r="A35" s="274" t="s">
        <v>162</v>
      </c>
      <c r="B35" s="275">
        <v>33</v>
      </c>
      <c r="C35" s="275">
        <v>9</v>
      </c>
      <c r="D35" s="276"/>
      <c r="E35" s="276"/>
      <c r="F35" s="275">
        <v>12</v>
      </c>
      <c r="G35" s="275">
        <v>12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23"/>
  <dimension ref="A1:C14"/>
  <sheetViews>
    <sheetView zoomScalePageLayoutView="0" workbookViewId="0" topLeftCell="A1">
      <selection activeCell="C2" sqref="C2"/>
    </sheetView>
  </sheetViews>
  <sheetFormatPr defaultColWidth="9.140625" defaultRowHeight="12.75"/>
  <cols>
    <col min="1" max="1" width="61.00390625" style="0" customWidth="1"/>
    <col min="2" max="2" width="16.421875" style="30" customWidth="1"/>
    <col min="3" max="3" width="20.421875" style="0" customWidth="1"/>
  </cols>
  <sheetData>
    <row r="1" spans="1:3" ht="12">
      <c r="A1" s="17" t="s">
        <v>33</v>
      </c>
      <c r="B1" s="39">
        <f ca="1">TODAY()</f>
        <v>43936</v>
      </c>
      <c r="C1" s="36">
        <f>'Registration by Precinct'!H95</f>
        <v>92138</v>
      </c>
    </row>
    <row r="2" spans="2:3" ht="12">
      <c r="B2" s="37" t="s">
        <v>71</v>
      </c>
      <c r="C2" s="32" t="s">
        <v>73</v>
      </c>
    </row>
    <row r="3" spans="1:3" ht="12">
      <c r="A3" t="s">
        <v>70</v>
      </c>
      <c r="B3" s="36">
        <f>C1</f>
        <v>92138</v>
      </c>
      <c r="C3" s="36">
        <f>Cities!G2</f>
        <v>11670</v>
      </c>
    </row>
    <row r="4" spans="1:2" ht="12">
      <c r="A4" t="s">
        <v>72</v>
      </c>
      <c r="B4" s="36"/>
    </row>
    <row r="5" spans="1:3" ht="12">
      <c r="A5" t="s">
        <v>85</v>
      </c>
      <c r="B5" s="54">
        <f>B3*0.0005</f>
        <v>46.069</v>
      </c>
      <c r="C5" s="54">
        <f>IF((C3*0.0005)&lt;10,10,(C3*0.0005))</f>
        <v>10</v>
      </c>
    </row>
    <row r="6" spans="1:3" ht="3" customHeight="1">
      <c r="A6" s="35"/>
      <c r="B6" s="55"/>
      <c r="C6" s="55"/>
    </row>
    <row r="7" spans="1:3" s="3" customFormat="1" ht="12.75">
      <c r="A7" s="3" t="s">
        <v>84</v>
      </c>
      <c r="B7" s="57">
        <f>B5</f>
        <v>46.069</v>
      </c>
      <c r="C7" s="57">
        <f>C5</f>
        <v>10</v>
      </c>
    </row>
    <row r="8" spans="1:3" ht="3.75" customHeight="1">
      <c r="A8" s="35"/>
      <c r="B8" s="55"/>
      <c r="C8" s="55"/>
    </row>
    <row r="9" spans="1:3" ht="12">
      <c r="A9" s="49" t="s">
        <v>312</v>
      </c>
      <c r="B9" s="56">
        <v>2</v>
      </c>
      <c r="C9" s="56">
        <v>2</v>
      </c>
    </row>
    <row r="10" spans="1:3" s="1" customFormat="1" ht="12">
      <c r="A10" s="58" t="s">
        <v>81</v>
      </c>
      <c r="B10" s="59">
        <f>B5+B9</f>
        <v>48.069</v>
      </c>
      <c r="C10" s="59">
        <f>C5+C9</f>
        <v>12</v>
      </c>
    </row>
    <row r="11" spans="2:3" ht="12">
      <c r="B11" s="36"/>
      <c r="C11" s="20"/>
    </row>
    <row r="12" spans="1:3" ht="12.75">
      <c r="A12" s="3"/>
      <c r="B12" s="38"/>
      <c r="C12" s="38"/>
    </row>
    <row r="14" spans="2:3" ht="12">
      <c r="B14" s="42"/>
      <c r="C14" s="42"/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H126"/>
  <sheetViews>
    <sheetView zoomScalePageLayoutView="0" workbookViewId="0" topLeftCell="A28">
      <selection activeCell="A59" sqref="A59"/>
    </sheetView>
  </sheetViews>
  <sheetFormatPr defaultColWidth="9.140625" defaultRowHeight="12.75"/>
  <cols>
    <col min="1" max="1" width="11.00390625" style="17" customWidth="1"/>
    <col min="2" max="2" width="39.7109375" style="1" customWidth="1"/>
    <col min="3" max="5" width="9.421875" style="2" customWidth="1"/>
    <col min="6" max="6" width="9.421875" style="1" customWidth="1"/>
    <col min="7" max="7" width="9.421875" style="2" customWidth="1"/>
    <col min="8" max="8" width="9.421875" style="1" customWidth="1"/>
    <col min="9" max="9" width="9.140625" style="1" customWidth="1"/>
    <col min="10" max="10" width="8.7109375" style="0" customWidth="1"/>
    <col min="11" max="16384" width="9.140625" style="1" customWidth="1"/>
  </cols>
  <sheetData>
    <row r="1" spans="1:8" ht="12.75">
      <c r="A1" s="251" t="s">
        <v>38</v>
      </c>
      <c r="B1" s="250" t="s">
        <v>0</v>
      </c>
      <c r="C1" s="250" t="s">
        <v>11</v>
      </c>
      <c r="D1" s="241" t="s">
        <v>1</v>
      </c>
      <c r="E1" s="243" t="s">
        <v>2</v>
      </c>
      <c r="F1" s="245" t="s">
        <v>66</v>
      </c>
      <c r="G1" s="68" t="s">
        <v>129</v>
      </c>
      <c r="H1" s="52" t="s">
        <v>3</v>
      </c>
    </row>
    <row r="2" spans="1:8" ht="14.25">
      <c r="A2" s="23">
        <f aca="true" t="shared" si="0" ref="A2:A33">RANK(C2,$C$2:$C$58)</f>
        <v>1</v>
      </c>
      <c r="B2" s="277" t="s">
        <v>351</v>
      </c>
      <c r="C2" s="278">
        <v>2619</v>
      </c>
      <c r="D2" s="278">
        <v>930</v>
      </c>
      <c r="E2" s="280">
        <v>4</v>
      </c>
      <c r="F2" s="278">
        <v>19</v>
      </c>
      <c r="G2" s="278">
        <v>951</v>
      </c>
      <c r="H2" s="278">
        <v>715</v>
      </c>
    </row>
    <row r="3" spans="1:8" ht="14.25">
      <c r="A3" s="23">
        <f t="shared" si="0"/>
        <v>2</v>
      </c>
      <c r="B3" s="277" t="s">
        <v>107</v>
      </c>
      <c r="C3" s="278">
        <v>2441</v>
      </c>
      <c r="D3" s="278">
        <v>939</v>
      </c>
      <c r="E3" s="280">
        <v>13</v>
      </c>
      <c r="F3" s="278">
        <v>39</v>
      </c>
      <c r="G3" s="278">
        <v>996</v>
      </c>
      <c r="H3" s="278">
        <v>454</v>
      </c>
    </row>
    <row r="4" spans="1:8" ht="14.25">
      <c r="A4" s="23">
        <f t="shared" si="0"/>
        <v>3</v>
      </c>
      <c r="B4" s="277" t="s">
        <v>111</v>
      </c>
      <c r="C4" s="278">
        <v>2397</v>
      </c>
      <c r="D4" s="278">
        <v>1123</v>
      </c>
      <c r="E4" s="278">
        <v>3</v>
      </c>
      <c r="F4" s="278">
        <v>4</v>
      </c>
      <c r="G4" s="278">
        <v>707</v>
      </c>
      <c r="H4" s="278">
        <v>560</v>
      </c>
    </row>
    <row r="5" spans="1:8" ht="14.25">
      <c r="A5" s="23">
        <f t="shared" si="0"/>
        <v>4</v>
      </c>
      <c r="B5" s="277" t="s">
        <v>110</v>
      </c>
      <c r="C5" s="278">
        <v>2293</v>
      </c>
      <c r="D5" s="278">
        <v>1400</v>
      </c>
      <c r="E5" s="278">
        <v>5</v>
      </c>
      <c r="F5" s="278">
        <v>9</v>
      </c>
      <c r="G5" s="278">
        <v>464</v>
      </c>
      <c r="H5" s="278">
        <v>415</v>
      </c>
    </row>
    <row r="6" spans="1:8" ht="14.25">
      <c r="A6" s="23">
        <f t="shared" si="0"/>
        <v>5</v>
      </c>
      <c r="B6" s="277" t="s">
        <v>105</v>
      </c>
      <c r="C6" s="278">
        <v>2253</v>
      </c>
      <c r="D6" s="278">
        <v>1457</v>
      </c>
      <c r="E6" s="278">
        <v>11</v>
      </c>
      <c r="F6" s="278">
        <v>10</v>
      </c>
      <c r="G6" s="278">
        <v>527</v>
      </c>
      <c r="H6" s="278">
        <v>248</v>
      </c>
    </row>
    <row r="7" spans="1:8" ht="14.25">
      <c r="A7" s="23">
        <f t="shared" si="0"/>
        <v>6</v>
      </c>
      <c r="B7" s="277" t="s">
        <v>95</v>
      </c>
      <c r="C7" s="278">
        <v>2240</v>
      </c>
      <c r="D7" s="278">
        <v>1236</v>
      </c>
      <c r="E7" s="278">
        <v>6</v>
      </c>
      <c r="F7" s="278">
        <v>6</v>
      </c>
      <c r="G7" s="278">
        <v>596</v>
      </c>
      <c r="H7" s="278">
        <v>396</v>
      </c>
    </row>
    <row r="8" spans="1:8" ht="14.25">
      <c r="A8" s="23">
        <f t="shared" si="0"/>
        <v>7</v>
      </c>
      <c r="B8" s="277" t="s">
        <v>90</v>
      </c>
      <c r="C8" s="278">
        <v>2229</v>
      </c>
      <c r="D8" s="278">
        <v>1288</v>
      </c>
      <c r="E8" s="278">
        <v>3</v>
      </c>
      <c r="F8" s="278">
        <v>8</v>
      </c>
      <c r="G8" s="278">
        <v>503</v>
      </c>
      <c r="H8" s="278">
        <v>427</v>
      </c>
    </row>
    <row r="9" spans="1:8" ht="14.25">
      <c r="A9" s="23">
        <f t="shared" si="0"/>
        <v>8</v>
      </c>
      <c r="B9" s="277" t="s">
        <v>246</v>
      </c>
      <c r="C9" s="278">
        <v>2185</v>
      </c>
      <c r="D9" s="278">
        <v>1078</v>
      </c>
      <c r="E9" s="278">
        <v>1</v>
      </c>
      <c r="F9" s="278">
        <v>12</v>
      </c>
      <c r="G9" s="278">
        <v>516</v>
      </c>
      <c r="H9" s="278">
        <v>578</v>
      </c>
    </row>
    <row r="10" spans="1:8" ht="14.25">
      <c r="A10" s="23">
        <f t="shared" si="0"/>
        <v>9</v>
      </c>
      <c r="B10" s="277" t="s">
        <v>94</v>
      </c>
      <c r="C10" s="278">
        <v>2174</v>
      </c>
      <c r="D10" s="278">
        <v>948</v>
      </c>
      <c r="E10" s="278">
        <v>7</v>
      </c>
      <c r="F10" s="278">
        <v>41</v>
      </c>
      <c r="G10" s="278">
        <v>713</v>
      </c>
      <c r="H10" s="278">
        <v>465</v>
      </c>
    </row>
    <row r="11" spans="1:8" ht="14.25">
      <c r="A11" s="23">
        <f t="shared" si="0"/>
        <v>10</v>
      </c>
      <c r="B11" s="277" t="s">
        <v>138</v>
      </c>
      <c r="C11" s="278">
        <v>2167</v>
      </c>
      <c r="D11" s="278">
        <v>915</v>
      </c>
      <c r="E11" s="278">
        <v>2</v>
      </c>
      <c r="F11" s="278">
        <v>7</v>
      </c>
      <c r="G11" s="278">
        <v>619</v>
      </c>
      <c r="H11" s="278">
        <v>624</v>
      </c>
    </row>
    <row r="12" spans="1:8" ht="14.25">
      <c r="A12" s="23">
        <f t="shared" si="0"/>
        <v>11</v>
      </c>
      <c r="B12" s="277" t="s">
        <v>106</v>
      </c>
      <c r="C12" s="278">
        <v>2158</v>
      </c>
      <c r="D12" s="278">
        <v>1447</v>
      </c>
      <c r="E12" s="278">
        <v>16</v>
      </c>
      <c r="F12" s="278">
        <v>14</v>
      </c>
      <c r="G12" s="278">
        <v>492</v>
      </c>
      <c r="H12" s="278">
        <v>189</v>
      </c>
    </row>
    <row r="13" spans="1:8" ht="14.25">
      <c r="A13" s="23">
        <f t="shared" si="0"/>
        <v>12</v>
      </c>
      <c r="B13" s="277" t="s">
        <v>100</v>
      </c>
      <c r="C13" s="278">
        <v>2148</v>
      </c>
      <c r="D13" s="278">
        <v>928</v>
      </c>
      <c r="E13" s="278">
        <v>11</v>
      </c>
      <c r="F13" s="278">
        <v>28</v>
      </c>
      <c r="G13" s="278">
        <v>789</v>
      </c>
      <c r="H13" s="278">
        <v>392</v>
      </c>
    </row>
    <row r="14" spans="1:8" ht="14.25">
      <c r="A14" s="23">
        <f t="shared" si="0"/>
        <v>13</v>
      </c>
      <c r="B14" s="277" t="s">
        <v>109</v>
      </c>
      <c r="C14" s="278">
        <v>2134</v>
      </c>
      <c r="D14" s="278">
        <v>1292</v>
      </c>
      <c r="E14" s="280">
        <v>12</v>
      </c>
      <c r="F14" s="278">
        <v>16</v>
      </c>
      <c r="G14" s="278">
        <v>562</v>
      </c>
      <c r="H14" s="278">
        <v>252</v>
      </c>
    </row>
    <row r="15" spans="1:8" ht="14.25">
      <c r="A15" s="23">
        <f t="shared" si="0"/>
        <v>14</v>
      </c>
      <c r="B15" s="277" t="s">
        <v>178</v>
      </c>
      <c r="C15" s="278">
        <v>2122</v>
      </c>
      <c r="D15" s="278">
        <v>770</v>
      </c>
      <c r="E15" s="280">
        <v>4</v>
      </c>
      <c r="F15" s="278">
        <v>21</v>
      </c>
      <c r="G15" s="278">
        <v>774</v>
      </c>
      <c r="H15" s="278">
        <v>553</v>
      </c>
    </row>
    <row r="16" spans="1:8" ht="14.25">
      <c r="A16" s="23">
        <f t="shared" si="0"/>
        <v>15</v>
      </c>
      <c r="B16" s="277" t="s">
        <v>108</v>
      </c>
      <c r="C16" s="278">
        <v>2093</v>
      </c>
      <c r="D16" s="278">
        <v>1048</v>
      </c>
      <c r="E16" s="278">
        <v>10</v>
      </c>
      <c r="F16" s="278">
        <v>18</v>
      </c>
      <c r="G16" s="278">
        <v>677</v>
      </c>
      <c r="H16" s="278">
        <v>340</v>
      </c>
    </row>
    <row r="17" spans="1:8" ht="14.25">
      <c r="A17" s="23">
        <f t="shared" si="0"/>
        <v>16</v>
      </c>
      <c r="B17" s="277" t="s">
        <v>97</v>
      </c>
      <c r="C17" s="278">
        <v>2079</v>
      </c>
      <c r="D17" s="278">
        <v>1021</v>
      </c>
      <c r="E17" s="278">
        <v>4</v>
      </c>
      <c r="F17" s="278">
        <v>8</v>
      </c>
      <c r="G17" s="278">
        <v>554</v>
      </c>
      <c r="H17" s="278">
        <v>492</v>
      </c>
    </row>
    <row r="18" spans="1:8" ht="14.25">
      <c r="A18" s="23">
        <f t="shared" si="0"/>
        <v>17</v>
      </c>
      <c r="B18" s="277" t="s">
        <v>93</v>
      </c>
      <c r="C18" s="278">
        <v>2010</v>
      </c>
      <c r="D18" s="278">
        <v>1154</v>
      </c>
      <c r="E18" s="278">
        <v>3</v>
      </c>
      <c r="F18" s="278">
        <v>10</v>
      </c>
      <c r="G18" s="278">
        <v>483</v>
      </c>
      <c r="H18" s="278">
        <v>360</v>
      </c>
    </row>
    <row r="19" spans="1:8" ht="14.25">
      <c r="A19" s="23">
        <f t="shared" si="0"/>
        <v>18</v>
      </c>
      <c r="B19" s="277" t="s">
        <v>91</v>
      </c>
      <c r="C19" s="278">
        <v>1991</v>
      </c>
      <c r="D19" s="278">
        <v>1121</v>
      </c>
      <c r="E19" s="278">
        <v>3</v>
      </c>
      <c r="F19" s="278">
        <v>8</v>
      </c>
      <c r="G19" s="278">
        <v>445</v>
      </c>
      <c r="H19" s="278">
        <v>414</v>
      </c>
    </row>
    <row r="20" spans="1:8" ht="14.25">
      <c r="A20" s="23">
        <f t="shared" si="0"/>
        <v>19</v>
      </c>
      <c r="B20" s="277" t="s">
        <v>104</v>
      </c>
      <c r="C20" s="278">
        <v>1961</v>
      </c>
      <c r="D20" s="278">
        <v>1192</v>
      </c>
      <c r="E20" s="278">
        <v>4</v>
      </c>
      <c r="F20" s="278">
        <v>6</v>
      </c>
      <c r="G20" s="278">
        <v>511</v>
      </c>
      <c r="H20" s="278">
        <v>248</v>
      </c>
    </row>
    <row r="21" spans="1:8" ht="14.25">
      <c r="A21" s="23">
        <f t="shared" si="0"/>
        <v>20</v>
      </c>
      <c r="B21" s="277" t="s">
        <v>231</v>
      </c>
      <c r="C21" s="278">
        <v>1944</v>
      </c>
      <c r="D21" s="278">
        <v>1015</v>
      </c>
      <c r="E21" s="278">
        <v>5</v>
      </c>
      <c r="F21" s="278">
        <v>13</v>
      </c>
      <c r="G21" s="278">
        <v>645</v>
      </c>
      <c r="H21" s="278">
        <v>266</v>
      </c>
    </row>
    <row r="22" spans="1:8" ht="14.25">
      <c r="A22" s="23">
        <f t="shared" si="0"/>
        <v>21</v>
      </c>
      <c r="B22" s="277" t="s">
        <v>98</v>
      </c>
      <c r="C22" s="278">
        <v>1925</v>
      </c>
      <c r="D22" s="278">
        <v>1029</v>
      </c>
      <c r="E22" s="278">
        <v>7</v>
      </c>
      <c r="F22" s="278">
        <v>15</v>
      </c>
      <c r="G22" s="278">
        <v>544</v>
      </c>
      <c r="H22" s="278">
        <v>330</v>
      </c>
    </row>
    <row r="23" spans="1:8" ht="14.25">
      <c r="A23" s="23">
        <f t="shared" si="0"/>
        <v>22</v>
      </c>
      <c r="B23" s="277" t="s">
        <v>166</v>
      </c>
      <c r="C23" s="278">
        <v>1850</v>
      </c>
      <c r="D23" s="278">
        <v>905</v>
      </c>
      <c r="E23" s="278">
        <v>2</v>
      </c>
      <c r="F23" s="278">
        <v>11</v>
      </c>
      <c r="G23" s="278">
        <v>545</v>
      </c>
      <c r="H23" s="278">
        <v>387</v>
      </c>
    </row>
    <row r="24" spans="1:8" ht="14.25">
      <c r="A24" s="23">
        <f t="shared" si="0"/>
        <v>23</v>
      </c>
      <c r="B24" s="277" t="s">
        <v>222</v>
      </c>
      <c r="C24" s="278">
        <v>1841</v>
      </c>
      <c r="D24" s="278">
        <v>717</v>
      </c>
      <c r="E24" s="278">
        <v>3</v>
      </c>
      <c r="F24" s="278">
        <v>21</v>
      </c>
      <c r="G24" s="278">
        <v>636</v>
      </c>
      <c r="H24" s="278">
        <v>464</v>
      </c>
    </row>
    <row r="25" spans="1:8" ht="14.25">
      <c r="A25" s="23">
        <f t="shared" si="0"/>
        <v>23</v>
      </c>
      <c r="B25" s="277" t="s">
        <v>139</v>
      </c>
      <c r="C25" s="278">
        <v>1841</v>
      </c>
      <c r="D25" s="278">
        <v>919</v>
      </c>
      <c r="E25" s="278">
        <v>4</v>
      </c>
      <c r="F25" s="278">
        <v>16</v>
      </c>
      <c r="G25" s="278">
        <v>560</v>
      </c>
      <c r="H25" s="278">
        <v>342</v>
      </c>
    </row>
    <row r="26" spans="1:8" ht="14.25">
      <c r="A26" s="23">
        <f t="shared" si="0"/>
        <v>25</v>
      </c>
      <c r="B26" s="277" t="s">
        <v>134</v>
      </c>
      <c r="C26" s="278">
        <v>1822</v>
      </c>
      <c r="D26" s="278">
        <v>826</v>
      </c>
      <c r="E26" s="278">
        <v>2</v>
      </c>
      <c r="F26" s="278">
        <v>11</v>
      </c>
      <c r="G26" s="278">
        <v>494</v>
      </c>
      <c r="H26" s="278">
        <v>489</v>
      </c>
    </row>
    <row r="27" spans="1:8" ht="14.25">
      <c r="A27" s="23">
        <f t="shared" si="0"/>
        <v>26</v>
      </c>
      <c r="B27" s="277" t="s">
        <v>233</v>
      </c>
      <c r="C27" s="278">
        <v>1817</v>
      </c>
      <c r="D27" s="278">
        <v>513</v>
      </c>
      <c r="E27" s="278">
        <v>2</v>
      </c>
      <c r="F27" s="278">
        <v>9</v>
      </c>
      <c r="G27" s="278">
        <v>680</v>
      </c>
      <c r="H27" s="278">
        <v>613</v>
      </c>
    </row>
    <row r="28" spans="1:8" ht="14.25">
      <c r="A28" s="23">
        <f t="shared" si="0"/>
        <v>27</v>
      </c>
      <c r="B28" s="277" t="s">
        <v>112</v>
      </c>
      <c r="C28" s="278">
        <v>1792</v>
      </c>
      <c r="D28" s="278">
        <v>803</v>
      </c>
      <c r="E28" s="278">
        <v>1</v>
      </c>
      <c r="F28" s="278">
        <v>7</v>
      </c>
      <c r="G28" s="278">
        <v>493</v>
      </c>
      <c r="H28" s="278">
        <v>488</v>
      </c>
    </row>
    <row r="29" spans="1:8" ht="14.25">
      <c r="A29" s="23">
        <f t="shared" si="0"/>
        <v>28</v>
      </c>
      <c r="B29" s="277" t="s">
        <v>92</v>
      </c>
      <c r="C29" s="278">
        <v>1767</v>
      </c>
      <c r="D29" s="278">
        <v>726</v>
      </c>
      <c r="E29" s="278">
        <v>7</v>
      </c>
      <c r="F29" s="278">
        <v>24</v>
      </c>
      <c r="G29" s="278">
        <v>607</v>
      </c>
      <c r="H29" s="278">
        <v>403</v>
      </c>
    </row>
    <row r="30" spans="1:8" ht="14.25">
      <c r="A30" s="23">
        <f t="shared" si="0"/>
        <v>29</v>
      </c>
      <c r="B30" s="277" t="s">
        <v>102</v>
      </c>
      <c r="C30" s="278">
        <v>1729</v>
      </c>
      <c r="D30" s="278">
        <v>1086</v>
      </c>
      <c r="E30" s="278">
        <v>8</v>
      </c>
      <c r="F30" s="278">
        <v>9</v>
      </c>
      <c r="G30" s="278">
        <v>458</v>
      </c>
      <c r="H30" s="278">
        <v>168</v>
      </c>
    </row>
    <row r="31" spans="1:8" ht="14.25">
      <c r="A31" s="23">
        <f t="shared" si="0"/>
        <v>30</v>
      </c>
      <c r="B31" s="277" t="s">
        <v>96</v>
      </c>
      <c r="C31" s="278">
        <v>1710</v>
      </c>
      <c r="D31" s="278">
        <v>880</v>
      </c>
      <c r="E31" s="278">
        <v>4</v>
      </c>
      <c r="F31" s="278">
        <v>15</v>
      </c>
      <c r="G31" s="278">
        <v>466</v>
      </c>
      <c r="H31" s="278">
        <v>345</v>
      </c>
    </row>
    <row r="32" spans="1:8" ht="14.25">
      <c r="A32" s="23">
        <f t="shared" si="0"/>
        <v>31</v>
      </c>
      <c r="B32" s="277" t="s">
        <v>235</v>
      </c>
      <c r="C32" s="278">
        <v>1695</v>
      </c>
      <c r="D32" s="278">
        <v>537</v>
      </c>
      <c r="E32" s="281"/>
      <c r="F32" s="278">
        <v>4</v>
      </c>
      <c r="G32" s="278">
        <v>621</v>
      </c>
      <c r="H32" s="278">
        <v>533</v>
      </c>
    </row>
    <row r="33" spans="1:8" ht="14.25">
      <c r="A33" s="23">
        <f t="shared" si="0"/>
        <v>32</v>
      </c>
      <c r="B33" s="277" t="s">
        <v>229</v>
      </c>
      <c r="C33" s="278">
        <v>1663</v>
      </c>
      <c r="D33" s="278">
        <v>805</v>
      </c>
      <c r="E33" s="278">
        <v>8</v>
      </c>
      <c r="F33" s="278">
        <v>10</v>
      </c>
      <c r="G33" s="278">
        <v>546</v>
      </c>
      <c r="H33" s="278">
        <v>294</v>
      </c>
    </row>
    <row r="34" spans="1:8" ht="14.25">
      <c r="A34" s="23">
        <f aca="true" t="shared" si="1" ref="A34:A58">RANK(C34,$C$2:$C$58)</f>
        <v>33</v>
      </c>
      <c r="B34" s="277" t="s">
        <v>133</v>
      </c>
      <c r="C34" s="278">
        <v>1659</v>
      </c>
      <c r="D34" s="278">
        <v>835</v>
      </c>
      <c r="E34" s="278">
        <v>4</v>
      </c>
      <c r="F34" s="278">
        <v>21</v>
      </c>
      <c r="G34" s="278">
        <v>555</v>
      </c>
      <c r="H34" s="278">
        <v>244</v>
      </c>
    </row>
    <row r="35" spans="1:8" ht="14.25">
      <c r="A35" s="23">
        <f t="shared" si="1"/>
        <v>34</v>
      </c>
      <c r="B35" s="277" t="s">
        <v>23</v>
      </c>
      <c r="C35" s="278">
        <v>1654</v>
      </c>
      <c r="D35" s="278">
        <v>601</v>
      </c>
      <c r="E35" s="278">
        <v>2</v>
      </c>
      <c r="F35" s="278">
        <v>4</v>
      </c>
      <c r="G35" s="278">
        <v>604</v>
      </c>
      <c r="H35" s="278">
        <v>443</v>
      </c>
    </row>
    <row r="36" spans="1:8" ht="14.25">
      <c r="A36" s="23">
        <f t="shared" si="1"/>
        <v>35</v>
      </c>
      <c r="B36" s="277" t="s">
        <v>132</v>
      </c>
      <c r="C36" s="278">
        <v>1641</v>
      </c>
      <c r="D36" s="278">
        <v>608</v>
      </c>
      <c r="E36" s="278">
        <v>1</v>
      </c>
      <c r="F36" s="278">
        <v>6</v>
      </c>
      <c r="G36" s="278">
        <v>584</v>
      </c>
      <c r="H36" s="278">
        <v>442</v>
      </c>
    </row>
    <row r="37" spans="1:8" ht="14.25">
      <c r="A37" s="23">
        <f t="shared" si="1"/>
        <v>36</v>
      </c>
      <c r="B37" s="277" t="s">
        <v>101</v>
      </c>
      <c r="C37" s="278">
        <v>1625</v>
      </c>
      <c r="D37" s="278">
        <v>827</v>
      </c>
      <c r="E37" s="278">
        <v>8</v>
      </c>
      <c r="F37" s="278">
        <v>18</v>
      </c>
      <c r="G37" s="278">
        <v>512</v>
      </c>
      <c r="H37" s="278">
        <v>260</v>
      </c>
    </row>
    <row r="38" spans="1:8" ht="14.25">
      <c r="A38" s="23">
        <f t="shared" si="1"/>
        <v>37</v>
      </c>
      <c r="B38" s="277" t="s">
        <v>144</v>
      </c>
      <c r="C38" s="278">
        <v>1612</v>
      </c>
      <c r="D38" s="278">
        <v>687</v>
      </c>
      <c r="E38" s="278">
        <v>1</v>
      </c>
      <c r="F38" s="278">
        <v>10</v>
      </c>
      <c r="G38" s="278">
        <v>525</v>
      </c>
      <c r="H38" s="278">
        <v>389</v>
      </c>
    </row>
    <row r="39" spans="1:8" ht="14.25">
      <c r="A39" s="23">
        <f t="shared" si="1"/>
        <v>38</v>
      </c>
      <c r="B39" s="277" t="s">
        <v>179</v>
      </c>
      <c r="C39" s="278">
        <v>1578</v>
      </c>
      <c r="D39" s="278">
        <v>664</v>
      </c>
      <c r="E39" s="278">
        <v>2</v>
      </c>
      <c r="F39" s="278">
        <v>9</v>
      </c>
      <c r="G39" s="278">
        <v>603</v>
      </c>
      <c r="H39" s="278">
        <v>300</v>
      </c>
    </row>
    <row r="40" spans="1:8" ht="14.25">
      <c r="A40" s="23">
        <f t="shared" si="1"/>
        <v>39</v>
      </c>
      <c r="B40" s="277" t="s">
        <v>137</v>
      </c>
      <c r="C40" s="278">
        <v>1552</v>
      </c>
      <c r="D40" s="278">
        <v>855</v>
      </c>
      <c r="E40" s="278">
        <v>5</v>
      </c>
      <c r="F40" s="278">
        <v>11</v>
      </c>
      <c r="G40" s="278">
        <v>442</v>
      </c>
      <c r="H40" s="278">
        <v>239</v>
      </c>
    </row>
    <row r="41" spans="1:8" ht="14.25">
      <c r="A41" s="23">
        <f t="shared" si="1"/>
        <v>40</v>
      </c>
      <c r="B41" s="277" t="s">
        <v>136</v>
      </c>
      <c r="C41" s="278">
        <v>1483</v>
      </c>
      <c r="D41" s="278">
        <v>804</v>
      </c>
      <c r="E41" s="280">
        <v>4</v>
      </c>
      <c r="F41" s="278">
        <v>11</v>
      </c>
      <c r="G41" s="278">
        <v>457</v>
      </c>
      <c r="H41" s="278">
        <v>207</v>
      </c>
    </row>
    <row r="42" spans="1:8" ht="14.25">
      <c r="A42" s="23">
        <f t="shared" si="1"/>
        <v>41</v>
      </c>
      <c r="B42" s="277" t="s">
        <v>180</v>
      </c>
      <c r="C42" s="278">
        <v>1455</v>
      </c>
      <c r="D42" s="278">
        <v>573</v>
      </c>
      <c r="E42" s="280">
        <v>1</v>
      </c>
      <c r="F42" s="278">
        <v>12</v>
      </c>
      <c r="G42" s="278">
        <v>523</v>
      </c>
      <c r="H42" s="278">
        <v>346</v>
      </c>
    </row>
    <row r="43" spans="1:8" ht="14.25">
      <c r="A43" s="23">
        <f t="shared" si="1"/>
        <v>42</v>
      </c>
      <c r="B43" s="277" t="s">
        <v>103</v>
      </c>
      <c r="C43" s="278">
        <v>1368</v>
      </c>
      <c r="D43" s="278">
        <v>743</v>
      </c>
      <c r="E43" s="278">
        <v>2</v>
      </c>
      <c r="F43" s="278">
        <v>7</v>
      </c>
      <c r="G43" s="278">
        <v>415</v>
      </c>
      <c r="H43" s="278">
        <v>201</v>
      </c>
    </row>
    <row r="44" spans="1:8" ht="14.25">
      <c r="A44" s="23">
        <f t="shared" si="1"/>
        <v>43</v>
      </c>
      <c r="B44" s="277" t="s">
        <v>86</v>
      </c>
      <c r="C44" s="278">
        <v>1361</v>
      </c>
      <c r="D44" s="278">
        <v>479</v>
      </c>
      <c r="E44" s="281"/>
      <c r="F44" s="278">
        <v>8</v>
      </c>
      <c r="G44" s="278">
        <v>432</v>
      </c>
      <c r="H44" s="278">
        <v>442</v>
      </c>
    </row>
    <row r="45" spans="1:8" ht="14.25">
      <c r="A45" s="23">
        <f t="shared" si="1"/>
        <v>44</v>
      </c>
      <c r="B45" s="277" t="s">
        <v>224</v>
      </c>
      <c r="C45" s="278">
        <v>1264</v>
      </c>
      <c r="D45" s="278">
        <v>467</v>
      </c>
      <c r="E45" s="278">
        <v>2</v>
      </c>
      <c r="F45" s="278">
        <v>2</v>
      </c>
      <c r="G45" s="278">
        <v>470</v>
      </c>
      <c r="H45" s="278">
        <v>323</v>
      </c>
    </row>
    <row r="46" spans="1:8" ht="14.25">
      <c r="A46" s="23">
        <f t="shared" si="1"/>
        <v>45</v>
      </c>
      <c r="B46" s="277" t="s">
        <v>249</v>
      </c>
      <c r="C46" s="278">
        <v>1238</v>
      </c>
      <c r="D46" s="278">
        <v>552</v>
      </c>
      <c r="E46" s="278">
        <v>4</v>
      </c>
      <c r="F46" s="278">
        <v>7</v>
      </c>
      <c r="G46" s="278">
        <v>387</v>
      </c>
      <c r="H46" s="278">
        <v>288</v>
      </c>
    </row>
    <row r="47" spans="1:8" ht="14.25">
      <c r="A47" s="23">
        <f t="shared" si="1"/>
        <v>46</v>
      </c>
      <c r="B47" s="277" t="s">
        <v>135</v>
      </c>
      <c r="C47" s="278">
        <v>1137</v>
      </c>
      <c r="D47" s="278">
        <v>511</v>
      </c>
      <c r="E47" s="278">
        <v>4</v>
      </c>
      <c r="F47" s="278">
        <v>6</v>
      </c>
      <c r="G47" s="278">
        <v>368</v>
      </c>
      <c r="H47" s="278">
        <v>248</v>
      </c>
    </row>
    <row r="48" spans="1:8" ht="14.25">
      <c r="A48" s="23">
        <f t="shared" si="1"/>
        <v>47</v>
      </c>
      <c r="B48" s="277" t="s">
        <v>42</v>
      </c>
      <c r="C48" s="278">
        <v>1047</v>
      </c>
      <c r="D48" s="278">
        <v>444</v>
      </c>
      <c r="E48" s="278">
        <v>4</v>
      </c>
      <c r="F48" s="278">
        <v>3</v>
      </c>
      <c r="G48" s="278">
        <v>331</v>
      </c>
      <c r="H48" s="278">
        <v>265</v>
      </c>
    </row>
    <row r="49" spans="1:8" ht="14.25">
      <c r="A49" s="23">
        <f t="shared" si="1"/>
        <v>48</v>
      </c>
      <c r="B49" s="277" t="s">
        <v>117</v>
      </c>
      <c r="C49" s="278">
        <v>855</v>
      </c>
      <c r="D49" s="278">
        <v>377</v>
      </c>
      <c r="E49" s="278">
        <v>7</v>
      </c>
      <c r="F49" s="278">
        <v>3</v>
      </c>
      <c r="G49" s="278">
        <v>305</v>
      </c>
      <c r="H49" s="278">
        <v>163</v>
      </c>
    </row>
    <row r="50" spans="1:8" ht="14.25">
      <c r="A50" s="23">
        <f t="shared" si="1"/>
        <v>49</v>
      </c>
      <c r="B50" s="277" t="s">
        <v>8</v>
      </c>
      <c r="C50" s="278">
        <v>799</v>
      </c>
      <c r="D50" s="278">
        <v>442</v>
      </c>
      <c r="E50" s="281"/>
      <c r="F50" s="278">
        <v>5</v>
      </c>
      <c r="G50" s="278">
        <v>193</v>
      </c>
      <c r="H50" s="278">
        <v>159</v>
      </c>
    </row>
    <row r="51" spans="1:8" ht="14.25">
      <c r="A51" s="23">
        <f t="shared" si="1"/>
        <v>50</v>
      </c>
      <c r="B51" s="277" t="s">
        <v>116</v>
      </c>
      <c r="C51" s="278">
        <v>599</v>
      </c>
      <c r="D51" s="278">
        <v>146</v>
      </c>
      <c r="E51" s="278">
        <v>1</v>
      </c>
      <c r="F51" s="278">
        <v>4</v>
      </c>
      <c r="G51" s="278">
        <v>207</v>
      </c>
      <c r="H51" s="278">
        <v>241</v>
      </c>
    </row>
    <row r="52" spans="1:8" ht="14.25">
      <c r="A52" s="23">
        <f t="shared" si="1"/>
        <v>51</v>
      </c>
      <c r="B52" s="277" t="s">
        <v>115</v>
      </c>
      <c r="C52" s="278">
        <v>521</v>
      </c>
      <c r="D52" s="278">
        <v>256</v>
      </c>
      <c r="E52" s="281"/>
      <c r="F52" s="278">
        <v>2</v>
      </c>
      <c r="G52" s="278">
        <v>135</v>
      </c>
      <c r="H52" s="278">
        <v>128</v>
      </c>
    </row>
    <row r="53" spans="1:8" ht="14.25">
      <c r="A53" s="23">
        <f t="shared" si="1"/>
        <v>52</v>
      </c>
      <c r="B53" s="277" t="s">
        <v>40</v>
      </c>
      <c r="C53" s="278">
        <v>510</v>
      </c>
      <c r="D53" s="278">
        <v>228</v>
      </c>
      <c r="E53" s="279"/>
      <c r="F53" s="278">
        <v>5</v>
      </c>
      <c r="G53" s="278">
        <v>170</v>
      </c>
      <c r="H53" s="278">
        <v>107</v>
      </c>
    </row>
    <row r="54" spans="1:8" ht="14.25">
      <c r="A54" s="23">
        <f t="shared" si="1"/>
        <v>53</v>
      </c>
      <c r="B54" s="277" t="s">
        <v>176</v>
      </c>
      <c r="C54" s="278">
        <v>456</v>
      </c>
      <c r="D54" s="278">
        <v>214</v>
      </c>
      <c r="E54" s="281"/>
      <c r="F54" s="278">
        <v>2</v>
      </c>
      <c r="G54" s="278">
        <v>125</v>
      </c>
      <c r="H54" s="278">
        <v>115</v>
      </c>
    </row>
    <row r="55" spans="1:8" ht="14.25">
      <c r="A55" s="23">
        <f t="shared" si="1"/>
        <v>54</v>
      </c>
      <c r="B55" s="277" t="s">
        <v>114</v>
      </c>
      <c r="C55" s="278">
        <v>443</v>
      </c>
      <c r="D55" s="278">
        <v>130</v>
      </c>
      <c r="E55" s="279"/>
      <c r="F55" s="278">
        <v>1</v>
      </c>
      <c r="G55" s="278">
        <v>120</v>
      </c>
      <c r="H55" s="278">
        <v>192</v>
      </c>
    </row>
    <row r="56" spans="1:8" ht="14.25">
      <c r="A56" s="23">
        <f t="shared" si="1"/>
        <v>55</v>
      </c>
      <c r="B56" s="277" t="s">
        <v>87</v>
      </c>
      <c r="C56" s="278">
        <v>406</v>
      </c>
      <c r="D56" s="278">
        <v>180</v>
      </c>
      <c r="E56" s="279"/>
      <c r="F56" s="278">
        <v>4</v>
      </c>
      <c r="G56" s="278">
        <v>119</v>
      </c>
      <c r="H56" s="278">
        <v>103</v>
      </c>
    </row>
    <row r="57" spans="1:8" ht="14.25">
      <c r="A57" s="23">
        <f t="shared" si="1"/>
        <v>56</v>
      </c>
      <c r="B57" s="277" t="s">
        <v>89</v>
      </c>
      <c r="C57" s="278">
        <v>401</v>
      </c>
      <c r="D57" s="278">
        <v>160</v>
      </c>
      <c r="E57" s="281"/>
      <c r="F57" s="278">
        <v>1</v>
      </c>
      <c r="G57" s="278">
        <v>125</v>
      </c>
      <c r="H57" s="278">
        <v>115</v>
      </c>
    </row>
    <row r="58" spans="1:8" ht="14.25">
      <c r="A58" s="23">
        <f t="shared" si="1"/>
        <v>57</v>
      </c>
      <c r="B58" s="277" t="s">
        <v>88</v>
      </c>
      <c r="C58" s="278">
        <v>384</v>
      </c>
      <c r="D58" s="278">
        <v>184</v>
      </c>
      <c r="E58" s="278">
        <v>1</v>
      </c>
      <c r="F58" s="278">
        <v>1</v>
      </c>
      <c r="G58" s="278">
        <v>116</v>
      </c>
      <c r="H58" s="278">
        <v>82</v>
      </c>
    </row>
    <row r="59" spans="2:8" ht="12">
      <c r="B59" s="1" t="s">
        <v>333</v>
      </c>
      <c r="C59" s="2">
        <f aca="true" t="shared" si="2" ref="C59:H59">SUM(C2:C58)</f>
        <v>92138</v>
      </c>
      <c r="D59" s="2">
        <f t="shared" si="2"/>
        <v>44015</v>
      </c>
      <c r="E59" s="2">
        <f>SUM(E2:E58)</f>
        <v>228</v>
      </c>
      <c r="F59" s="2">
        <f t="shared" si="2"/>
        <v>612</v>
      </c>
      <c r="G59" s="2">
        <f t="shared" si="2"/>
        <v>27997</v>
      </c>
      <c r="H59" s="2">
        <f t="shared" si="2"/>
        <v>19286</v>
      </c>
    </row>
    <row r="60" ht="12">
      <c r="F60" s="46"/>
    </row>
    <row r="61" spans="2:7" ht="12">
      <c r="B61" s="253"/>
      <c r="G61" s="7"/>
    </row>
    <row r="62" spans="2:7" ht="12">
      <c r="B62" s="253"/>
      <c r="G62" s="7"/>
    </row>
    <row r="63" spans="2:7" ht="12">
      <c r="B63" s="253"/>
      <c r="G63" s="7"/>
    </row>
    <row r="64" spans="2:7" ht="12">
      <c r="B64" s="253"/>
      <c r="G64" s="7"/>
    </row>
    <row r="65" spans="1:7" ht="12.75">
      <c r="A65" s="18"/>
      <c r="B65" s="3"/>
      <c r="C65" s="252"/>
      <c r="D65" s="252"/>
      <c r="E65" s="252"/>
      <c r="G65" s="254"/>
    </row>
    <row r="66" ht="12">
      <c r="G66" s="1"/>
    </row>
    <row r="67" ht="12">
      <c r="G67" s="1"/>
    </row>
    <row r="68" spans="1:7" ht="12.75">
      <c r="A68" s="18"/>
      <c r="B68" s="3"/>
      <c r="C68" s="252"/>
      <c r="D68" s="252"/>
      <c r="E68" s="252"/>
      <c r="G68" s="254"/>
    </row>
    <row r="69" spans="2:7" ht="12">
      <c r="B69" s="253"/>
      <c r="G69" s="7"/>
    </row>
    <row r="70" spans="2:7" ht="12">
      <c r="B70" s="253"/>
      <c r="G70" s="7"/>
    </row>
    <row r="71" spans="2:7" ht="12">
      <c r="B71" s="253"/>
      <c r="G71" s="7"/>
    </row>
    <row r="72" spans="2:7" ht="12">
      <c r="B72" s="253"/>
      <c r="G72" s="7"/>
    </row>
    <row r="73" spans="2:7" ht="12">
      <c r="B73" s="253"/>
      <c r="G73" s="7"/>
    </row>
    <row r="74" spans="2:7" ht="12">
      <c r="B74" s="253"/>
      <c r="G74" s="7"/>
    </row>
    <row r="75" spans="2:7" ht="12">
      <c r="B75" s="253"/>
      <c r="G75" s="7"/>
    </row>
    <row r="76" spans="2:7" ht="12">
      <c r="B76" s="253"/>
      <c r="G76" s="7"/>
    </row>
    <row r="77" spans="2:7" ht="12">
      <c r="B77" s="253"/>
      <c r="G77" s="7"/>
    </row>
    <row r="78" spans="2:7" ht="12">
      <c r="B78" s="253"/>
      <c r="G78" s="7"/>
    </row>
    <row r="79" spans="2:7" ht="12">
      <c r="B79" s="253"/>
      <c r="G79" s="7"/>
    </row>
    <row r="80" spans="2:7" ht="12">
      <c r="B80" s="253"/>
      <c r="G80" s="7"/>
    </row>
    <row r="81" spans="2:7" ht="12">
      <c r="B81" s="253"/>
      <c r="G81" s="7"/>
    </row>
    <row r="82" spans="2:7" ht="12">
      <c r="B82" s="253"/>
      <c r="G82" s="7"/>
    </row>
    <row r="83" spans="2:7" ht="12">
      <c r="B83" s="253"/>
      <c r="G83" s="7"/>
    </row>
    <row r="84" spans="2:7" ht="12">
      <c r="B84" s="253"/>
      <c r="G84" s="7"/>
    </row>
    <row r="85" spans="2:7" ht="12">
      <c r="B85" s="253"/>
      <c r="G85" s="7"/>
    </row>
    <row r="86" spans="2:7" ht="12">
      <c r="B86" s="253"/>
      <c r="G86" s="7"/>
    </row>
    <row r="87" spans="2:7" ht="12">
      <c r="B87" s="253"/>
      <c r="G87" s="7"/>
    </row>
    <row r="88" spans="2:7" ht="12">
      <c r="B88" s="253"/>
      <c r="G88" s="7"/>
    </row>
    <row r="89" spans="2:7" ht="12">
      <c r="B89" s="253"/>
      <c r="G89" s="7"/>
    </row>
    <row r="90" spans="2:7" ht="12">
      <c r="B90" s="253"/>
      <c r="G90" s="7"/>
    </row>
    <row r="91" spans="2:7" ht="12">
      <c r="B91" s="253"/>
      <c r="G91" s="7"/>
    </row>
    <row r="92" spans="2:7" ht="12">
      <c r="B92" s="253"/>
      <c r="G92" s="7"/>
    </row>
    <row r="93" spans="2:7" ht="12">
      <c r="B93" s="253"/>
      <c r="G93" s="7"/>
    </row>
    <row r="94" spans="2:7" ht="12">
      <c r="B94" s="253"/>
      <c r="G94" s="7"/>
    </row>
    <row r="95" spans="2:7" ht="12">
      <c r="B95" s="253"/>
      <c r="G95" s="7"/>
    </row>
    <row r="96" spans="2:7" ht="12">
      <c r="B96" s="253"/>
      <c r="G96" s="7"/>
    </row>
    <row r="97" spans="2:7" ht="12">
      <c r="B97" s="253"/>
      <c r="G97" s="7"/>
    </row>
    <row r="98" spans="2:7" ht="12">
      <c r="B98" s="253"/>
      <c r="G98" s="7"/>
    </row>
    <row r="99" spans="2:7" ht="12">
      <c r="B99" s="253"/>
      <c r="G99" s="7"/>
    </row>
    <row r="100" spans="2:7" ht="12">
      <c r="B100" s="253"/>
      <c r="G100" s="7"/>
    </row>
    <row r="101" spans="2:7" ht="12">
      <c r="B101" s="253"/>
      <c r="G101" s="7"/>
    </row>
    <row r="102" spans="2:7" ht="12">
      <c r="B102" s="253"/>
      <c r="G102" s="7"/>
    </row>
    <row r="103" spans="2:7" ht="12">
      <c r="B103" s="253"/>
      <c r="G103" s="7"/>
    </row>
    <row r="104" spans="2:7" ht="12">
      <c r="B104" s="253"/>
      <c r="G104" s="7"/>
    </row>
    <row r="105" spans="2:7" ht="12">
      <c r="B105" s="253"/>
      <c r="G105" s="7"/>
    </row>
    <row r="106" spans="2:7" ht="12">
      <c r="B106" s="253"/>
      <c r="G106" s="7"/>
    </row>
    <row r="107" spans="2:7" ht="12">
      <c r="B107" s="253"/>
      <c r="G107" s="7"/>
    </row>
    <row r="108" spans="2:7" ht="12">
      <c r="B108" s="253"/>
      <c r="G108" s="7"/>
    </row>
    <row r="109" spans="2:7" ht="12">
      <c r="B109" s="253"/>
      <c r="G109" s="7"/>
    </row>
    <row r="110" spans="2:7" ht="12">
      <c r="B110" s="253"/>
      <c r="G110" s="7"/>
    </row>
    <row r="111" spans="2:7" ht="12">
      <c r="B111" s="253"/>
      <c r="G111" s="7"/>
    </row>
    <row r="112" spans="2:7" ht="12">
      <c r="B112" s="253"/>
      <c r="G112" s="7"/>
    </row>
    <row r="113" spans="2:7" ht="12">
      <c r="B113" s="253"/>
      <c r="G113" s="7"/>
    </row>
    <row r="114" spans="2:7" ht="12">
      <c r="B114" s="253"/>
      <c r="G114" s="7"/>
    </row>
    <row r="115" spans="2:7" ht="12">
      <c r="B115" s="253"/>
      <c r="G115" s="7"/>
    </row>
    <row r="116" spans="2:7" ht="12">
      <c r="B116" s="253"/>
      <c r="G116" s="7"/>
    </row>
    <row r="117" spans="2:7" ht="12">
      <c r="B117" s="253"/>
      <c r="G117" s="7"/>
    </row>
    <row r="118" spans="2:7" ht="12">
      <c r="B118" s="253"/>
      <c r="G118" s="7"/>
    </row>
    <row r="119" spans="2:7" ht="12">
      <c r="B119" s="253"/>
      <c r="G119" s="7"/>
    </row>
    <row r="120" spans="2:7" ht="12">
      <c r="B120" s="253"/>
      <c r="G120" s="7"/>
    </row>
    <row r="121" spans="2:7" ht="12">
      <c r="B121" s="253"/>
      <c r="G121" s="7"/>
    </row>
    <row r="122" spans="2:7" ht="12">
      <c r="B122" s="253"/>
      <c r="G122" s="7"/>
    </row>
    <row r="123" spans="2:7" ht="12">
      <c r="B123" s="253"/>
      <c r="G123" s="7"/>
    </row>
    <row r="124" spans="2:7" ht="12">
      <c r="B124" s="253"/>
      <c r="G124" s="7"/>
    </row>
    <row r="125" spans="2:7" ht="12">
      <c r="B125" s="253"/>
      <c r="G125" s="7"/>
    </row>
    <row r="126" spans="1:7" ht="12.75">
      <c r="A126" s="18"/>
      <c r="B126" s="3"/>
      <c r="C126" s="252"/>
      <c r="D126" s="252"/>
      <c r="E126" s="252"/>
      <c r="G126" s="254"/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/>
  <dimension ref="A1:R104"/>
  <sheetViews>
    <sheetView tabSelected="1" zoomScalePageLayoutView="0" workbookViewId="0" topLeftCell="A1">
      <selection activeCell="A16" sqref="A16"/>
    </sheetView>
  </sheetViews>
  <sheetFormatPr defaultColWidth="9.140625" defaultRowHeight="12.75"/>
  <cols>
    <col min="1" max="1" width="10.57421875" style="1" customWidth="1"/>
    <col min="2" max="4" width="10.8515625" style="1" customWidth="1"/>
    <col min="5" max="5" width="9.57421875" style="1" customWidth="1"/>
    <col min="6" max="6" width="12.421875" style="14" customWidth="1"/>
    <col min="7" max="7" width="11.8515625" style="1" customWidth="1"/>
    <col min="8" max="8" width="9.00390625" style="14" customWidth="1"/>
    <col min="9" max="9" width="8.421875" style="14" customWidth="1"/>
    <col min="10" max="10" width="10.140625" style="1" customWidth="1"/>
    <col min="11" max="11" width="15.8515625" style="14" customWidth="1"/>
    <col min="12" max="12" width="13.421875" style="1" customWidth="1"/>
    <col min="13" max="13" width="10.140625" style="14" customWidth="1"/>
    <col min="14" max="16384" width="9.140625" style="13" customWidth="1"/>
  </cols>
  <sheetData>
    <row r="1" spans="1:18" ht="12" customHeight="1">
      <c r="A1" s="132" t="s">
        <v>34</v>
      </c>
      <c r="B1" s="134" t="s">
        <v>24</v>
      </c>
      <c r="C1" s="135" t="s">
        <v>25</v>
      </c>
      <c r="D1" s="136" t="s">
        <v>66</v>
      </c>
      <c r="E1" s="137" t="s">
        <v>127</v>
      </c>
      <c r="F1" s="138" t="s">
        <v>46</v>
      </c>
      <c r="G1" s="139" t="s">
        <v>4</v>
      </c>
      <c r="H1" s="133" t="s">
        <v>35</v>
      </c>
      <c r="I1" s="140" t="s">
        <v>36</v>
      </c>
      <c r="J1" s="138" t="s">
        <v>37</v>
      </c>
      <c r="K1" s="141" t="s">
        <v>155</v>
      </c>
      <c r="L1" s="197"/>
      <c r="N1" s="1"/>
      <c r="O1" s="1"/>
      <c r="P1" s="1"/>
      <c r="Q1" s="1"/>
      <c r="R1" s="1"/>
    </row>
    <row r="2" spans="1:18" ht="12">
      <c r="A2" s="142" t="s">
        <v>334</v>
      </c>
      <c r="B2" s="143">
        <f>SUM(C17:C24)</f>
        <v>7745</v>
      </c>
      <c r="C2" s="143">
        <f>SUM(G17:G24)</f>
        <v>3655</v>
      </c>
      <c r="D2" s="143">
        <f>SUM(D17:D24)</f>
        <v>69</v>
      </c>
      <c r="E2" s="143">
        <f>SUM(E17:E24)</f>
        <v>258</v>
      </c>
      <c r="F2" s="143">
        <f>SUM(F17:F24)</f>
        <v>6465</v>
      </c>
      <c r="G2" s="143">
        <f aca="true" t="shared" si="0" ref="G2:G7">B2+C2+D2+E2+F2</f>
        <v>18192</v>
      </c>
      <c r="H2" s="144">
        <f aca="true" t="shared" si="1" ref="H2:H7">B2/G2</f>
        <v>0.42573658751099386</v>
      </c>
      <c r="I2" s="145">
        <f aca="true" t="shared" si="2" ref="I2:I7">C2/G2</f>
        <v>0.20091248900615655</v>
      </c>
      <c r="J2" s="146">
        <f aca="true" t="shared" si="3" ref="J2:J7">F2/G2</f>
        <v>0.3553759894459103</v>
      </c>
      <c r="K2" s="146">
        <f aca="true" t="shared" si="4" ref="K2:K7">G2/G$7</f>
        <v>0.1974429659858039</v>
      </c>
      <c r="L2" s="197"/>
      <c r="M2" s="5"/>
      <c r="N2" s="5"/>
      <c r="O2" s="5"/>
      <c r="P2" s="5"/>
      <c r="Q2" s="5"/>
      <c r="R2" s="5"/>
    </row>
    <row r="3" spans="1:18" ht="12">
      <c r="A3" s="142" t="s">
        <v>17</v>
      </c>
      <c r="B3" s="143">
        <f>SUM(C25:C29)</f>
        <v>4821</v>
      </c>
      <c r="C3" s="143">
        <f>SUM(G25:G29)</f>
        <v>2026</v>
      </c>
      <c r="D3" s="143">
        <f>SUM(D25:D29)</f>
        <v>53</v>
      </c>
      <c r="E3" s="143">
        <f>SUM(E25:E29)</f>
        <v>130</v>
      </c>
      <c r="F3" s="143">
        <f>SUM(F25:F29)</f>
        <v>4049</v>
      </c>
      <c r="G3" s="143">
        <f t="shared" si="0"/>
        <v>11079</v>
      </c>
      <c r="H3" s="144">
        <f t="shared" si="1"/>
        <v>0.43514757649607366</v>
      </c>
      <c r="I3" s="145">
        <f t="shared" si="2"/>
        <v>0.18286848993591479</v>
      </c>
      <c r="J3" s="146">
        <f t="shared" si="3"/>
        <v>0.36546619731022656</v>
      </c>
      <c r="K3" s="146">
        <f t="shared" si="4"/>
        <v>0.12024354772189542</v>
      </c>
      <c r="L3" s="197"/>
      <c r="M3" s="5"/>
      <c r="N3" s="5"/>
      <c r="O3" s="5"/>
      <c r="P3" s="5"/>
      <c r="Q3" s="5"/>
      <c r="R3" s="5"/>
    </row>
    <row r="4" spans="1:18" ht="12.75" customHeight="1">
      <c r="A4" s="142" t="s">
        <v>18</v>
      </c>
      <c r="B4" s="143">
        <f>SUM(C30:C49)</f>
        <v>13311</v>
      </c>
      <c r="C4" s="143">
        <f>SUM(G30:G49)</f>
        <v>5509</v>
      </c>
      <c r="D4" s="143">
        <f>SUM(D30:D49)</f>
        <v>77</v>
      </c>
      <c r="E4" s="143">
        <f>SUM(E30:E49)</f>
        <v>180</v>
      </c>
      <c r="F4" s="143">
        <f>SUM(F30:F49)</f>
        <v>9736</v>
      </c>
      <c r="G4" s="143">
        <f t="shared" si="0"/>
        <v>28813</v>
      </c>
      <c r="H4" s="144">
        <f t="shared" si="1"/>
        <v>0.4619789678270225</v>
      </c>
      <c r="I4" s="145">
        <f t="shared" si="2"/>
        <v>0.1911984173810433</v>
      </c>
      <c r="J4" s="146">
        <f t="shared" si="3"/>
        <v>0.3379030298823448</v>
      </c>
      <c r="K4" s="146">
        <f t="shared" si="4"/>
        <v>0.31271570904512797</v>
      </c>
      <c r="L4" s="197"/>
      <c r="M4" s="7"/>
      <c r="N4" s="7"/>
      <c r="O4" s="7"/>
      <c r="P4" s="7"/>
      <c r="Q4" s="7"/>
      <c r="R4" s="7"/>
    </row>
    <row r="5" spans="1:18" ht="13.5" customHeight="1">
      <c r="A5" s="142" t="s">
        <v>19</v>
      </c>
      <c r="B5" s="143">
        <f>SUM(C50:C64)</f>
        <v>9844</v>
      </c>
      <c r="C5" s="143">
        <f>SUM(G50:G64)</f>
        <v>4487</v>
      </c>
      <c r="D5" s="143">
        <f>SUM(D50:D64)</f>
        <v>24</v>
      </c>
      <c r="E5" s="143">
        <f>SUM(E50:E64)</f>
        <v>37</v>
      </c>
      <c r="F5" s="143">
        <f>SUM(F50:F64)</f>
        <v>5041</v>
      </c>
      <c r="G5" s="143">
        <f t="shared" si="0"/>
        <v>19433</v>
      </c>
      <c r="H5" s="144">
        <f t="shared" si="1"/>
        <v>0.5065610044769207</v>
      </c>
      <c r="I5" s="145">
        <f t="shared" si="2"/>
        <v>0.23089589872896618</v>
      </c>
      <c r="J5" s="146">
        <f t="shared" si="3"/>
        <v>0.2594041064169197</v>
      </c>
      <c r="K5" s="146">
        <f t="shared" si="4"/>
        <v>0.2109118930300202</v>
      </c>
      <c r="L5" s="197"/>
      <c r="M5" s="7"/>
      <c r="N5" s="7"/>
      <c r="O5" s="7"/>
      <c r="P5" s="7"/>
      <c r="Q5" s="7"/>
      <c r="R5" s="7"/>
    </row>
    <row r="6" spans="1:11" ht="12">
      <c r="A6" s="142" t="s">
        <v>20</v>
      </c>
      <c r="B6" s="143">
        <f>SUM(C65:C115)</f>
        <v>8294</v>
      </c>
      <c r="C6" s="143">
        <f>SUM(G65:G115)</f>
        <v>3609</v>
      </c>
      <c r="D6" s="143">
        <f>SUM(D65:D115)</f>
        <v>5</v>
      </c>
      <c r="E6" s="143">
        <f>SUM(E65:E115)</f>
        <v>7</v>
      </c>
      <c r="F6" s="143">
        <f>SUM(F65:F115)</f>
        <v>2706</v>
      </c>
      <c r="G6" s="143">
        <f t="shared" si="0"/>
        <v>14621</v>
      </c>
      <c r="H6" s="144">
        <f t="shared" si="1"/>
        <v>0.5672662608576705</v>
      </c>
      <c r="I6" s="145">
        <f t="shared" si="2"/>
        <v>0.24683674167293618</v>
      </c>
      <c r="J6" s="146">
        <f t="shared" si="3"/>
        <v>0.18507626017372272</v>
      </c>
      <c r="K6" s="146">
        <f t="shared" si="4"/>
        <v>0.15868588421715255</v>
      </c>
    </row>
    <row r="7" spans="1:11" ht="12.75" thickBot="1">
      <c r="A7" s="147" t="s">
        <v>4</v>
      </c>
      <c r="B7" s="148">
        <f>SUM(B2:B6)</f>
        <v>44015</v>
      </c>
      <c r="C7" s="148">
        <f>SUM(C2:C6)</f>
        <v>19286</v>
      </c>
      <c r="D7" s="148">
        <f>SUM(D2:D6)</f>
        <v>228</v>
      </c>
      <c r="E7" s="148">
        <f>SUM(E2:E6)</f>
        <v>612</v>
      </c>
      <c r="F7" s="148">
        <f>SUM(F2:F6)</f>
        <v>27997</v>
      </c>
      <c r="G7" s="148">
        <f t="shared" si="0"/>
        <v>92138</v>
      </c>
      <c r="H7" s="149">
        <f t="shared" si="1"/>
        <v>0.47770735201545506</v>
      </c>
      <c r="I7" s="150">
        <f t="shared" si="2"/>
        <v>0.20931646009246999</v>
      </c>
      <c r="J7" s="151">
        <f t="shared" si="3"/>
        <v>0.303859428248931</v>
      </c>
      <c r="K7" s="151">
        <f t="shared" si="4"/>
        <v>1</v>
      </c>
    </row>
    <row r="8" spans="1:17" s="255" customFormat="1" ht="12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</row>
    <row r="9" ht="12">
      <c r="L9" s="7"/>
    </row>
    <row r="10" ht="12">
      <c r="L10" s="7"/>
    </row>
    <row r="11" ht="12">
      <c r="L11" s="7"/>
    </row>
    <row r="12" ht="12">
      <c r="L12" s="7"/>
    </row>
    <row r="13" ht="12">
      <c r="L13" s="7"/>
    </row>
    <row r="16" spans="1:7" ht="14.25">
      <c r="A16" s="282" t="s">
        <v>79</v>
      </c>
      <c r="B16" s="282" t="s">
        <v>126</v>
      </c>
      <c r="C16" s="282" t="s">
        <v>57</v>
      </c>
      <c r="D16" s="282" t="s">
        <v>130</v>
      </c>
      <c r="E16" s="282" t="s">
        <v>131</v>
      </c>
      <c r="F16" s="282" t="s">
        <v>58</v>
      </c>
      <c r="G16" s="282" t="s">
        <v>59</v>
      </c>
    </row>
    <row r="17" spans="1:7" ht="14.25">
      <c r="A17" s="283">
        <v>17</v>
      </c>
      <c r="B17" s="283">
        <v>17</v>
      </c>
      <c r="C17" s="283">
        <v>5</v>
      </c>
      <c r="D17" s="284"/>
      <c r="E17" s="284"/>
      <c r="F17" s="283">
        <v>9</v>
      </c>
      <c r="G17" s="283">
        <v>3</v>
      </c>
    </row>
    <row r="18" spans="1:7" ht="14.25">
      <c r="A18" s="283">
        <v>18</v>
      </c>
      <c r="B18" s="283">
        <v>2400</v>
      </c>
      <c r="C18" s="283">
        <v>972</v>
      </c>
      <c r="D18" s="283">
        <v>9</v>
      </c>
      <c r="E18" s="283">
        <v>41</v>
      </c>
      <c r="F18" s="283">
        <v>856</v>
      </c>
      <c r="G18" s="283">
        <v>522</v>
      </c>
    </row>
    <row r="19" spans="1:7" ht="14.25">
      <c r="A19" s="283">
        <v>19</v>
      </c>
      <c r="B19" s="283">
        <v>2823</v>
      </c>
      <c r="C19" s="283">
        <v>1184</v>
      </c>
      <c r="D19" s="283">
        <v>13</v>
      </c>
      <c r="E19" s="283">
        <v>42</v>
      </c>
      <c r="F19" s="283">
        <v>957</v>
      </c>
      <c r="G19" s="283">
        <v>627</v>
      </c>
    </row>
    <row r="20" spans="1:7" ht="14.25">
      <c r="A20" s="283">
        <v>20</v>
      </c>
      <c r="B20" s="283">
        <v>2607</v>
      </c>
      <c r="C20" s="283">
        <v>1175</v>
      </c>
      <c r="D20" s="283">
        <v>7</v>
      </c>
      <c r="E20" s="283">
        <v>47</v>
      </c>
      <c r="F20" s="283">
        <v>894</v>
      </c>
      <c r="G20" s="283">
        <v>484</v>
      </c>
    </row>
    <row r="21" spans="1:7" ht="14.25">
      <c r="A21" s="283">
        <v>21</v>
      </c>
      <c r="B21" s="283">
        <v>2602</v>
      </c>
      <c r="C21" s="283">
        <v>1176</v>
      </c>
      <c r="D21" s="283">
        <v>10</v>
      </c>
      <c r="E21" s="283">
        <v>38</v>
      </c>
      <c r="F21" s="283">
        <v>872</v>
      </c>
      <c r="G21" s="283">
        <v>506</v>
      </c>
    </row>
    <row r="22" spans="1:7" ht="14.25">
      <c r="A22" s="283">
        <v>22</v>
      </c>
      <c r="B22" s="283">
        <v>2587</v>
      </c>
      <c r="C22" s="283">
        <v>1141</v>
      </c>
      <c r="D22" s="283">
        <v>6</v>
      </c>
      <c r="E22" s="283">
        <v>28</v>
      </c>
      <c r="F22" s="283">
        <v>886</v>
      </c>
      <c r="G22" s="283">
        <v>526</v>
      </c>
    </row>
    <row r="23" spans="1:7" ht="14.25">
      <c r="A23" s="283">
        <v>23</v>
      </c>
      <c r="B23" s="283">
        <v>2519</v>
      </c>
      <c r="C23" s="283">
        <v>1033</v>
      </c>
      <c r="D23" s="283">
        <v>12</v>
      </c>
      <c r="E23" s="283">
        <v>33</v>
      </c>
      <c r="F23" s="283">
        <v>970</v>
      </c>
      <c r="G23" s="283">
        <v>471</v>
      </c>
    </row>
    <row r="24" spans="1:7" ht="14.25">
      <c r="A24" s="283">
        <v>24</v>
      </c>
      <c r="B24" s="283">
        <v>2637</v>
      </c>
      <c r="C24" s="283">
        <v>1059</v>
      </c>
      <c r="D24" s="283">
        <v>12</v>
      </c>
      <c r="E24" s="283">
        <v>29</v>
      </c>
      <c r="F24" s="283">
        <v>1021</v>
      </c>
      <c r="G24" s="283">
        <v>516</v>
      </c>
    </row>
    <row r="25" spans="1:7" ht="14.25">
      <c r="A25" s="283">
        <v>25</v>
      </c>
      <c r="B25" s="283">
        <v>2451</v>
      </c>
      <c r="C25" s="283">
        <v>997</v>
      </c>
      <c r="D25" s="283">
        <v>10</v>
      </c>
      <c r="E25" s="283">
        <v>37</v>
      </c>
      <c r="F25" s="283">
        <v>963</v>
      </c>
      <c r="G25" s="283">
        <v>444</v>
      </c>
    </row>
    <row r="26" spans="1:7" ht="14.25">
      <c r="A26" s="283">
        <v>26</v>
      </c>
      <c r="B26" s="283">
        <v>2413</v>
      </c>
      <c r="C26" s="283">
        <v>1072</v>
      </c>
      <c r="D26" s="283">
        <v>15</v>
      </c>
      <c r="E26" s="283">
        <v>27</v>
      </c>
      <c r="F26" s="283">
        <v>811</v>
      </c>
      <c r="G26" s="283">
        <v>488</v>
      </c>
    </row>
    <row r="27" spans="1:7" ht="14.25">
      <c r="A27" s="283">
        <v>27</v>
      </c>
      <c r="B27" s="283">
        <v>2150</v>
      </c>
      <c r="C27" s="283">
        <v>993</v>
      </c>
      <c r="D27" s="283">
        <v>8</v>
      </c>
      <c r="E27" s="283">
        <v>24</v>
      </c>
      <c r="F27" s="283">
        <v>770</v>
      </c>
      <c r="G27" s="283">
        <v>355</v>
      </c>
    </row>
    <row r="28" spans="1:7" ht="14.25">
      <c r="A28" s="283">
        <v>28</v>
      </c>
      <c r="B28" s="283">
        <v>2108</v>
      </c>
      <c r="C28" s="283">
        <v>916</v>
      </c>
      <c r="D28" s="283">
        <v>10</v>
      </c>
      <c r="E28" s="283">
        <v>27</v>
      </c>
      <c r="F28" s="283">
        <v>783</v>
      </c>
      <c r="G28" s="283">
        <v>372</v>
      </c>
    </row>
    <row r="29" spans="1:7" ht="14.25">
      <c r="A29" s="283">
        <v>29</v>
      </c>
      <c r="B29" s="283">
        <v>1957</v>
      </c>
      <c r="C29" s="283">
        <v>843</v>
      </c>
      <c r="D29" s="283">
        <v>10</v>
      </c>
      <c r="E29" s="283">
        <v>15</v>
      </c>
      <c r="F29" s="283">
        <v>722</v>
      </c>
      <c r="G29" s="283">
        <v>367</v>
      </c>
    </row>
    <row r="30" spans="1:7" ht="14.25">
      <c r="A30" s="283">
        <v>30</v>
      </c>
      <c r="B30" s="283">
        <v>1927</v>
      </c>
      <c r="C30" s="283">
        <v>881</v>
      </c>
      <c r="D30" s="283">
        <v>3</v>
      </c>
      <c r="E30" s="283">
        <v>20</v>
      </c>
      <c r="F30" s="283">
        <v>700</v>
      </c>
      <c r="G30" s="283">
        <v>323</v>
      </c>
    </row>
    <row r="31" spans="1:7" ht="14.25">
      <c r="A31" s="283">
        <v>31</v>
      </c>
      <c r="B31" s="283">
        <v>1782</v>
      </c>
      <c r="C31" s="283">
        <v>808</v>
      </c>
      <c r="D31" s="283">
        <v>2</v>
      </c>
      <c r="E31" s="283">
        <v>13</v>
      </c>
      <c r="F31" s="283">
        <v>655</v>
      </c>
      <c r="G31" s="283">
        <v>304</v>
      </c>
    </row>
    <row r="32" spans="1:7" ht="14.25">
      <c r="A32" s="283">
        <v>32</v>
      </c>
      <c r="B32" s="283">
        <v>1773</v>
      </c>
      <c r="C32" s="283">
        <v>816</v>
      </c>
      <c r="D32" s="283">
        <v>4</v>
      </c>
      <c r="E32" s="283">
        <v>20</v>
      </c>
      <c r="F32" s="283">
        <v>640</v>
      </c>
      <c r="G32" s="283">
        <v>293</v>
      </c>
    </row>
    <row r="33" spans="1:7" ht="14.25">
      <c r="A33" s="283">
        <v>33</v>
      </c>
      <c r="B33" s="283">
        <v>1699</v>
      </c>
      <c r="C33" s="283">
        <v>795</v>
      </c>
      <c r="D33" s="283">
        <v>9</v>
      </c>
      <c r="E33" s="283">
        <v>11</v>
      </c>
      <c r="F33" s="283">
        <v>615</v>
      </c>
      <c r="G33" s="283">
        <v>269</v>
      </c>
    </row>
    <row r="34" spans="1:7" ht="14.25">
      <c r="A34" s="283">
        <v>34</v>
      </c>
      <c r="B34" s="283">
        <v>1715</v>
      </c>
      <c r="C34" s="283">
        <v>814</v>
      </c>
      <c r="D34" s="283">
        <v>5</v>
      </c>
      <c r="E34" s="283">
        <v>12</v>
      </c>
      <c r="F34" s="283">
        <v>610</v>
      </c>
      <c r="G34" s="283">
        <v>274</v>
      </c>
    </row>
    <row r="35" spans="1:7" ht="14.25">
      <c r="A35" s="283">
        <v>35</v>
      </c>
      <c r="B35" s="283">
        <v>1608</v>
      </c>
      <c r="C35" s="283">
        <v>728</v>
      </c>
      <c r="D35" s="283">
        <v>3</v>
      </c>
      <c r="E35" s="283">
        <v>7</v>
      </c>
      <c r="F35" s="283">
        <v>570</v>
      </c>
      <c r="G35" s="283">
        <v>300</v>
      </c>
    </row>
    <row r="36" spans="1:7" ht="14.25">
      <c r="A36" s="283">
        <v>36</v>
      </c>
      <c r="B36" s="283">
        <v>1630</v>
      </c>
      <c r="C36" s="283">
        <v>760</v>
      </c>
      <c r="D36" s="283">
        <v>5</v>
      </c>
      <c r="E36" s="283">
        <v>9</v>
      </c>
      <c r="F36" s="283">
        <v>571</v>
      </c>
      <c r="G36" s="283">
        <v>285</v>
      </c>
    </row>
    <row r="37" spans="1:7" ht="14.25">
      <c r="A37" s="283">
        <v>37</v>
      </c>
      <c r="B37" s="283">
        <v>1510</v>
      </c>
      <c r="C37" s="283">
        <v>696</v>
      </c>
      <c r="D37" s="283">
        <v>5</v>
      </c>
      <c r="E37" s="283">
        <v>14</v>
      </c>
      <c r="F37" s="283">
        <v>550</v>
      </c>
      <c r="G37" s="283">
        <v>245</v>
      </c>
    </row>
    <row r="38" spans="1:7" ht="14.25">
      <c r="A38" s="283">
        <v>38</v>
      </c>
      <c r="B38" s="283">
        <v>1396</v>
      </c>
      <c r="C38" s="283">
        <v>658</v>
      </c>
      <c r="D38" s="283">
        <v>4</v>
      </c>
      <c r="E38" s="283">
        <v>3</v>
      </c>
      <c r="F38" s="283">
        <v>472</v>
      </c>
      <c r="G38" s="283">
        <v>259</v>
      </c>
    </row>
    <row r="39" spans="1:7" ht="14.25">
      <c r="A39" s="283">
        <v>39</v>
      </c>
      <c r="B39" s="283">
        <v>1384</v>
      </c>
      <c r="C39" s="283">
        <v>656</v>
      </c>
      <c r="D39" s="283">
        <v>1</v>
      </c>
      <c r="E39" s="283">
        <v>19</v>
      </c>
      <c r="F39" s="283">
        <v>469</v>
      </c>
      <c r="G39" s="283">
        <v>239</v>
      </c>
    </row>
    <row r="40" spans="1:7" ht="14.25">
      <c r="A40" s="283">
        <v>40</v>
      </c>
      <c r="B40" s="283">
        <v>1321</v>
      </c>
      <c r="C40" s="283">
        <v>636</v>
      </c>
      <c r="D40" s="283">
        <v>3</v>
      </c>
      <c r="E40" s="283">
        <v>4</v>
      </c>
      <c r="F40" s="283">
        <v>422</v>
      </c>
      <c r="G40" s="283">
        <v>256</v>
      </c>
    </row>
    <row r="41" spans="1:7" ht="14.25">
      <c r="A41" s="283">
        <v>41</v>
      </c>
      <c r="B41" s="283">
        <v>1243</v>
      </c>
      <c r="C41" s="283">
        <v>575</v>
      </c>
      <c r="D41" s="283">
        <v>2</v>
      </c>
      <c r="E41" s="283">
        <v>5</v>
      </c>
      <c r="F41" s="283">
        <v>429</v>
      </c>
      <c r="G41" s="283">
        <v>232</v>
      </c>
    </row>
    <row r="42" spans="1:7" ht="14.25">
      <c r="A42" s="283">
        <v>42</v>
      </c>
      <c r="B42" s="283">
        <v>1226</v>
      </c>
      <c r="C42" s="283">
        <v>561</v>
      </c>
      <c r="D42" s="283">
        <v>3</v>
      </c>
      <c r="E42" s="283">
        <v>2</v>
      </c>
      <c r="F42" s="283">
        <v>410</v>
      </c>
      <c r="G42" s="283">
        <v>250</v>
      </c>
    </row>
    <row r="43" spans="1:7" ht="14.25">
      <c r="A43" s="283">
        <v>43</v>
      </c>
      <c r="B43" s="283">
        <v>1087</v>
      </c>
      <c r="C43" s="283">
        <v>491</v>
      </c>
      <c r="D43" s="283">
        <v>2</v>
      </c>
      <c r="E43" s="283">
        <v>5</v>
      </c>
      <c r="F43" s="283">
        <v>327</v>
      </c>
      <c r="G43" s="283">
        <v>262</v>
      </c>
    </row>
    <row r="44" spans="1:7" ht="14.25">
      <c r="A44" s="283">
        <v>44</v>
      </c>
      <c r="B44" s="283">
        <v>1182</v>
      </c>
      <c r="C44" s="283">
        <v>570</v>
      </c>
      <c r="D44" s="283">
        <v>3</v>
      </c>
      <c r="E44" s="283">
        <v>8</v>
      </c>
      <c r="F44" s="283">
        <v>341</v>
      </c>
      <c r="G44" s="283">
        <v>260</v>
      </c>
    </row>
    <row r="45" spans="1:7" ht="14.25">
      <c r="A45" s="283">
        <v>45</v>
      </c>
      <c r="B45" s="283">
        <v>1281</v>
      </c>
      <c r="C45" s="283">
        <v>580</v>
      </c>
      <c r="D45" s="283">
        <v>8</v>
      </c>
      <c r="E45" s="283">
        <v>5</v>
      </c>
      <c r="F45" s="283">
        <v>421</v>
      </c>
      <c r="G45" s="283">
        <v>267</v>
      </c>
    </row>
    <row r="46" spans="1:7" ht="14.25">
      <c r="A46" s="283">
        <v>46</v>
      </c>
      <c r="B46" s="283">
        <v>1325</v>
      </c>
      <c r="C46" s="283">
        <v>591</v>
      </c>
      <c r="D46" s="283">
        <v>2</v>
      </c>
      <c r="E46" s="283">
        <v>7</v>
      </c>
      <c r="F46" s="283">
        <v>422</v>
      </c>
      <c r="G46" s="283">
        <v>303</v>
      </c>
    </row>
    <row r="47" spans="1:7" ht="14.25">
      <c r="A47" s="283">
        <v>47</v>
      </c>
      <c r="B47" s="283">
        <v>1286</v>
      </c>
      <c r="C47" s="283">
        <v>576</v>
      </c>
      <c r="D47" s="283">
        <v>8</v>
      </c>
      <c r="E47" s="283">
        <v>6</v>
      </c>
      <c r="F47" s="283">
        <v>400</v>
      </c>
      <c r="G47" s="283">
        <v>296</v>
      </c>
    </row>
    <row r="48" spans="1:7" ht="14.25">
      <c r="A48" s="283">
        <v>48</v>
      </c>
      <c r="B48" s="283">
        <v>1228</v>
      </c>
      <c r="C48" s="283">
        <v>543</v>
      </c>
      <c r="D48" s="283">
        <v>1</v>
      </c>
      <c r="E48" s="283">
        <v>4</v>
      </c>
      <c r="F48" s="283">
        <v>383</v>
      </c>
      <c r="G48" s="283">
        <v>297</v>
      </c>
    </row>
    <row r="49" spans="1:7" ht="14.25">
      <c r="A49" s="283">
        <v>49</v>
      </c>
      <c r="B49" s="283">
        <v>1210</v>
      </c>
      <c r="C49" s="283">
        <v>576</v>
      </c>
      <c r="D49" s="283">
        <v>4</v>
      </c>
      <c r="E49" s="283">
        <v>6</v>
      </c>
      <c r="F49" s="283">
        <v>329</v>
      </c>
      <c r="G49" s="283">
        <v>295</v>
      </c>
    </row>
    <row r="50" spans="1:7" ht="14.25">
      <c r="A50" s="283">
        <v>50</v>
      </c>
      <c r="B50" s="283">
        <v>1154</v>
      </c>
      <c r="C50" s="283">
        <v>533</v>
      </c>
      <c r="D50" s="284"/>
      <c r="E50" s="283">
        <v>6</v>
      </c>
      <c r="F50" s="283">
        <v>342</v>
      </c>
      <c r="G50" s="283">
        <v>273</v>
      </c>
    </row>
    <row r="51" spans="1:7" ht="14.25">
      <c r="A51" s="283">
        <v>51</v>
      </c>
      <c r="B51" s="283">
        <v>1281</v>
      </c>
      <c r="C51" s="283">
        <v>586</v>
      </c>
      <c r="D51" s="283">
        <v>1</v>
      </c>
      <c r="E51" s="283">
        <v>2</v>
      </c>
      <c r="F51" s="283">
        <v>379</v>
      </c>
      <c r="G51" s="283">
        <v>313</v>
      </c>
    </row>
    <row r="52" spans="1:7" ht="14.25">
      <c r="A52" s="283">
        <v>52</v>
      </c>
      <c r="B52" s="283">
        <v>1263</v>
      </c>
      <c r="C52" s="283">
        <v>616</v>
      </c>
      <c r="D52" s="284"/>
      <c r="E52" s="283">
        <v>3</v>
      </c>
      <c r="F52" s="283">
        <v>342</v>
      </c>
      <c r="G52" s="283">
        <v>302</v>
      </c>
    </row>
    <row r="53" spans="1:7" ht="14.25">
      <c r="A53" s="283">
        <v>53</v>
      </c>
      <c r="B53" s="283">
        <v>1294</v>
      </c>
      <c r="C53" s="283">
        <v>578</v>
      </c>
      <c r="D53" s="283">
        <v>3</v>
      </c>
      <c r="E53" s="283">
        <v>2</v>
      </c>
      <c r="F53" s="283">
        <v>390</v>
      </c>
      <c r="G53" s="283">
        <v>321</v>
      </c>
    </row>
    <row r="54" spans="1:7" ht="14.25">
      <c r="A54" s="283">
        <v>54</v>
      </c>
      <c r="B54" s="283">
        <v>1230</v>
      </c>
      <c r="C54" s="283">
        <v>573</v>
      </c>
      <c r="D54" s="283">
        <v>1</v>
      </c>
      <c r="E54" s="283">
        <v>2</v>
      </c>
      <c r="F54" s="283">
        <v>359</v>
      </c>
      <c r="G54" s="283">
        <v>295</v>
      </c>
    </row>
    <row r="55" spans="1:7" ht="14.25">
      <c r="A55" s="283">
        <v>55</v>
      </c>
      <c r="B55" s="283">
        <v>1276</v>
      </c>
      <c r="C55" s="283">
        <v>604</v>
      </c>
      <c r="D55" s="283">
        <v>1</v>
      </c>
      <c r="E55" s="283">
        <v>4</v>
      </c>
      <c r="F55" s="283">
        <v>361</v>
      </c>
      <c r="G55" s="283">
        <v>306</v>
      </c>
    </row>
    <row r="56" spans="1:7" ht="14.25">
      <c r="A56" s="283">
        <v>56</v>
      </c>
      <c r="B56" s="283">
        <v>1316</v>
      </c>
      <c r="C56" s="283">
        <v>661</v>
      </c>
      <c r="D56" s="283">
        <v>1</v>
      </c>
      <c r="E56" s="283">
        <v>3</v>
      </c>
      <c r="F56" s="283">
        <v>326</v>
      </c>
      <c r="G56" s="283">
        <v>325</v>
      </c>
    </row>
    <row r="57" spans="1:7" ht="14.25">
      <c r="A57" s="283">
        <v>57</v>
      </c>
      <c r="B57" s="283">
        <v>1344</v>
      </c>
      <c r="C57" s="283">
        <v>679</v>
      </c>
      <c r="D57" s="283">
        <v>2</v>
      </c>
      <c r="E57" s="283">
        <v>2</v>
      </c>
      <c r="F57" s="283">
        <v>343</v>
      </c>
      <c r="G57" s="283">
        <v>318</v>
      </c>
    </row>
    <row r="58" spans="1:7" ht="14.25">
      <c r="A58" s="283">
        <v>58</v>
      </c>
      <c r="B58" s="283">
        <v>1294</v>
      </c>
      <c r="C58" s="283">
        <v>679</v>
      </c>
      <c r="D58" s="283">
        <v>4</v>
      </c>
      <c r="E58" s="283">
        <v>3</v>
      </c>
      <c r="F58" s="283">
        <v>316</v>
      </c>
      <c r="G58" s="283">
        <v>292</v>
      </c>
    </row>
    <row r="59" spans="1:7" ht="14.25">
      <c r="A59" s="283">
        <v>59</v>
      </c>
      <c r="B59" s="283">
        <v>1370</v>
      </c>
      <c r="C59" s="283">
        <v>686</v>
      </c>
      <c r="D59" s="283">
        <v>1</v>
      </c>
      <c r="E59" s="284"/>
      <c r="F59" s="283">
        <v>363</v>
      </c>
      <c r="G59" s="283">
        <v>320</v>
      </c>
    </row>
    <row r="60" spans="1:7" ht="14.25">
      <c r="A60" s="283">
        <v>60</v>
      </c>
      <c r="B60" s="283">
        <v>1243</v>
      </c>
      <c r="C60" s="283">
        <v>685</v>
      </c>
      <c r="D60" s="283">
        <v>1</v>
      </c>
      <c r="E60" s="283">
        <v>1</v>
      </c>
      <c r="F60" s="283">
        <v>287</v>
      </c>
      <c r="G60" s="283">
        <v>269</v>
      </c>
    </row>
    <row r="61" spans="1:7" ht="14.25">
      <c r="A61" s="283">
        <v>61</v>
      </c>
      <c r="B61" s="283">
        <v>1426</v>
      </c>
      <c r="C61" s="283">
        <v>773</v>
      </c>
      <c r="D61" s="283">
        <v>1</v>
      </c>
      <c r="E61" s="283">
        <v>5</v>
      </c>
      <c r="F61" s="283">
        <v>340</v>
      </c>
      <c r="G61" s="283">
        <v>307</v>
      </c>
    </row>
    <row r="62" spans="1:7" ht="14.25">
      <c r="A62" s="283">
        <v>62</v>
      </c>
      <c r="B62" s="283">
        <v>1321</v>
      </c>
      <c r="C62" s="283">
        <v>728</v>
      </c>
      <c r="D62" s="283">
        <v>2</v>
      </c>
      <c r="E62" s="283">
        <v>1</v>
      </c>
      <c r="F62" s="283">
        <v>300</v>
      </c>
      <c r="G62" s="283">
        <v>290</v>
      </c>
    </row>
    <row r="63" spans="1:7" ht="14.25">
      <c r="A63" s="283">
        <v>63</v>
      </c>
      <c r="B63" s="283">
        <v>1329</v>
      </c>
      <c r="C63" s="283">
        <v>747</v>
      </c>
      <c r="D63" s="283">
        <v>2</v>
      </c>
      <c r="E63" s="283">
        <v>1</v>
      </c>
      <c r="F63" s="283">
        <v>308</v>
      </c>
      <c r="G63" s="283">
        <v>271</v>
      </c>
    </row>
    <row r="64" spans="1:7" ht="14.25">
      <c r="A64" s="283">
        <v>64</v>
      </c>
      <c r="B64" s="283">
        <v>1292</v>
      </c>
      <c r="C64" s="283">
        <v>716</v>
      </c>
      <c r="D64" s="283">
        <v>4</v>
      </c>
      <c r="E64" s="283">
        <v>2</v>
      </c>
      <c r="F64" s="283">
        <v>285</v>
      </c>
      <c r="G64" s="283">
        <v>285</v>
      </c>
    </row>
    <row r="65" spans="1:7" ht="14.25">
      <c r="A65" s="283">
        <v>65</v>
      </c>
      <c r="B65" s="283">
        <v>1278</v>
      </c>
      <c r="C65" s="283">
        <v>736</v>
      </c>
      <c r="D65" s="284"/>
      <c r="E65" s="283">
        <v>1</v>
      </c>
      <c r="F65" s="283">
        <v>286</v>
      </c>
      <c r="G65" s="283">
        <v>255</v>
      </c>
    </row>
    <row r="66" spans="1:7" ht="14.25">
      <c r="A66" s="283">
        <v>66</v>
      </c>
      <c r="B66" s="283">
        <v>1176</v>
      </c>
      <c r="C66" s="283">
        <v>685</v>
      </c>
      <c r="D66" s="283">
        <v>1</v>
      </c>
      <c r="E66" s="283">
        <v>1</v>
      </c>
      <c r="F66" s="283">
        <v>264</v>
      </c>
      <c r="G66" s="283">
        <v>225</v>
      </c>
    </row>
    <row r="67" spans="1:7" ht="14.25">
      <c r="A67" s="283">
        <v>67</v>
      </c>
      <c r="B67" s="283">
        <v>1120</v>
      </c>
      <c r="C67" s="283">
        <v>642</v>
      </c>
      <c r="D67" s="284"/>
      <c r="E67" s="284"/>
      <c r="F67" s="283">
        <v>232</v>
      </c>
      <c r="G67" s="283">
        <v>246</v>
      </c>
    </row>
    <row r="68" spans="1:7" ht="14.25">
      <c r="A68" s="283">
        <v>68</v>
      </c>
      <c r="B68" s="283">
        <v>990</v>
      </c>
      <c r="C68" s="283">
        <v>565</v>
      </c>
      <c r="D68" s="284"/>
      <c r="E68" s="284"/>
      <c r="F68" s="283">
        <v>203</v>
      </c>
      <c r="G68" s="283">
        <v>222</v>
      </c>
    </row>
    <row r="69" spans="1:7" ht="14.25">
      <c r="A69" s="283">
        <v>69</v>
      </c>
      <c r="B69" s="283">
        <v>1078</v>
      </c>
      <c r="C69" s="283">
        <v>622</v>
      </c>
      <c r="D69" s="284"/>
      <c r="E69" s="283">
        <v>1</v>
      </c>
      <c r="F69" s="283">
        <v>218</v>
      </c>
      <c r="G69" s="283">
        <v>237</v>
      </c>
    </row>
    <row r="70" spans="1:7" ht="14.25">
      <c r="A70" s="283">
        <v>70</v>
      </c>
      <c r="B70" s="283">
        <v>870</v>
      </c>
      <c r="C70" s="283">
        <v>475</v>
      </c>
      <c r="D70" s="284"/>
      <c r="E70" s="284"/>
      <c r="F70" s="283">
        <v>183</v>
      </c>
      <c r="G70" s="283">
        <v>212</v>
      </c>
    </row>
    <row r="71" spans="1:7" ht="14.25">
      <c r="A71" s="283">
        <v>71</v>
      </c>
      <c r="B71" s="283">
        <v>699</v>
      </c>
      <c r="C71" s="283">
        <v>391</v>
      </c>
      <c r="D71" s="284"/>
      <c r="E71" s="283">
        <v>1</v>
      </c>
      <c r="F71" s="283">
        <v>125</v>
      </c>
      <c r="G71" s="283">
        <v>182</v>
      </c>
    </row>
    <row r="72" spans="1:7" ht="14.25">
      <c r="A72" s="283">
        <v>72</v>
      </c>
      <c r="B72" s="283">
        <v>669</v>
      </c>
      <c r="C72" s="283">
        <v>379</v>
      </c>
      <c r="D72" s="284"/>
      <c r="E72" s="283">
        <v>1</v>
      </c>
      <c r="F72" s="283">
        <v>135</v>
      </c>
      <c r="G72" s="283">
        <v>154</v>
      </c>
    </row>
    <row r="73" spans="1:7" ht="14.25">
      <c r="A73" s="283">
        <v>73</v>
      </c>
      <c r="B73" s="283">
        <v>692</v>
      </c>
      <c r="C73" s="283">
        <v>376</v>
      </c>
      <c r="D73" s="283">
        <v>1</v>
      </c>
      <c r="E73" s="283">
        <v>1</v>
      </c>
      <c r="F73" s="283">
        <v>127</v>
      </c>
      <c r="G73" s="283">
        <v>187</v>
      </c>
    </row>
    <row r="74" spans="1:7" ht="14.25">
      <c r="A74" s="283">
        <v>74</v>
      </c>
      <c r="B74" s="283">
        <v>580</v>
      </c>
      <c r="C74" s="283">
        <v>341</v>
      </c>
      <c r="D74" s="284"/>
      <c r="E74" s="284"/>
      <c r="F74" s="283">
        <v>101</v>
      </c>
      <c r="G74" s="283">
        <v>138</v>
      </c>
    </row>
    <row r="75" spans="1:7" ht="14.25">
      <c r="A75" s="283">
        <v>75</v>
      </c>
      <c r="B75" s="283">
        <v>528</v>
      </c>
      <c r="C75" s="283">
        <v>290</v>
      </c>
      <c r="D75" s="284"/>
      <c r="E75" s="284"/>
      <c r="F75" s="283">
        <v>109</v>
      </c>
      <c r="G75" s="283">
        <v>129</v>
      </c>
    </row>
    <row r="76" spans="1:7" ht="14.25">
      <c r="A76" s="283">
        <v>76</v>
      </c>
      <c r="B76" s="283">
        <v>454</v>
      </c>
      <c r="C76" s="283">
        <v>272</v>
      </c>
      <c r="D76" s="284"/>
      <c r="E76" s="284"/>
      <c r="F76" s="283">
        <v>63</v>
      </c>
      <c r="G76" s="283">
        <v>119</v>
      </c>
    </row>
    <row r="77" spans="1:7" ht="14.25">
      <c r="A77" s="283">
        <v>77</v>
      </c>
      <c r="B77" s="283">
        <v>480</v>
      </c>
      <c r="C77" s="283">
        <v>273</v>
      </c>
      <c r="D77" s="284"/>
      <c r="E77" s="284"/>
      <c r="F77" s="283">
        <v>79</v>
      </c>
      <c r="G77" s="283">
        <v>128</v>
      </c>
    </row>
    <row r="78" spans="1:7" ht="14.25">
      <c r="A78" s="283">
        <v>78</v>
      </c>
      <c r="B78" s="283">
        <v>423</v>
      </c>
      <c r="C78" s="283">
        <v>248</v>
      </c>
      <c r="D78" s="283">
        <v>1</v>
      </c>
      <c r="E78" s="284"/>
      <c r="F78" s="283">
        <v>65</v>
      </c>
      <c r="G78" s="283">
        <v>109</v>
      </c>
    </row>
    <row r="79" spans="1:7" ht="14.25">
      <c r="A79" s="283">
        <v>79</v>
      </c>
      <c r="B79" s="283">
        <v>335</v>
      </c>
      <c r="C79" s="283">
        <v>194</v>
      </c>
      <c r="D79" s="284"/>
      <c r="E79" s="284"/>
      <c r="F79" s="283">
        <v>47</v>
      </c>
      <c r="G79" s="283">
        <v>94</v>
      </c>
    </row>
    <row r="80" spans="1:7" ht="14.25">
      <c r="A80" s="283">
        <v>80</v>
      </c>
      <c r="B80" s="283">
        <v>364</v>
      </c>
      <c r="C80" s="283">
        <v>197</v>
      </c>
      <c r="D80" s="284"/>
      <c r="E80" s="283">
        <v>1</v>
      </c>
      <c r="F80" s="283">
        <v>61</v>
      </c>
      <c r="G80" s="283">
        <v>105</v>
      </c>
    </row>
    <row r="81" spans="1:7" ht="14.25">
      <c r="A81" s="283">
        <v>81</v>
      </c>
      <c r="B81" s="283">
        <v>354</v>
      </c>
      <c r="C81" s="283">
        <v>199</v>
      </c>
      <c r="D81" s="283">
        <v>1</v>
      </c>
      <c r="E81" s="284"/>
      <c r="F81" s="283">
        <v>55</v>
      </c>
      <c r="G81" s="283">
        <v>99</v>
      </c>
    </row>
    <row r="82" spans="1:7" ht="14.25">
      <c r="A82" s="283">
        <v>82</v>
      </c>
      <c r="B82" s="283">
        <v>321</v>
      </c>
      <c r="C82" s="283">
        <v>167</v>
      </c>
      <c r="D82" s="284"/>
      <c r="E82" s="284"/>
      <c r="F82" s="283">
        <v>49</v>
      </c>
      <c r="G82" s="283">
        <v>105</v>
      </c>
    </row>
    <row r="83" spans="1:7" ht="14.25">
      <c r="A83" s="283">
        <v>83</v>
      </c>
      <c r="B83" s="283">
        <v>280</v>
      </c>
      <c r="C83" s="283">
        <v>152</v>
      </c>
      <c r="D83" s="284"/>
      <c r="E83" s="284"/>
      <c r="F83" s="283">
        <v>32</v>
      </c>
      <c r="G83" s="283">
        <v>96</v>
      </c>
    </row>
    <row r="84" spans="1:7" ht="14.25">
      <c r="A84" s="283">
        <v>84</v>
      </c>
      <c r="B84" s="283">
        <v>233</v>
      </c>
      <c r="C84" s="283">
        <v>126</v>
      </c>
      <c r="D84" s="284"/>
      <c r="E84" s="284"/>
      <c r="F84" s="283">
        <v>33</v>
      </c>
      <c r="G84" s="283">
        <v>74</v>
      </c>
    </row>
    <row r="85" spans="1:7" ht="14.25">
      <c r="A85" s="283">
        <v>85</v>
      </c>
      <c r="B85" s="283">
        <v>257</v>
      </c>
      <c r="C85" s="283">
        <v>159</v>
      </c>
      <c r="D85" s="284"/>
      <c r="E85" s="284"/>
      <c r="F85" s="283">
        <v>30</v>
      </c>
      <c r="G85" s="283">
        <v>68</v>
      </c>
    </row>
    <row r="86" spans="1:7" ht="14.25">
      <c r="A86" s="283">
        <v>86</v>
      </c>
      <c r="B86" s="283">
        <v>227</v>
      </c>
      <c r="C86" s="283">
        <v>133</v>
      </c>
      <c r="D86" s="283">
        <v>1</v>
      </c>
      <c r="E86" s="284"/>
      <c r="F86" s="283">
        <v>34</v>
      </c>
      <c r="G86" s="283">
        <v>59</v>
      </c>
    </row>
    <row r="87" spans="1:7" ht="14.25">
      <c r="A87" s="283">
        <v>87</v>
      </c>
      <c r="B87" s="283">
        <v>200</v>
      </c>
      <c r="C87" s="283">
        <v>110</v>
      </c>
      <c r="D87" s="284"/>
      <c r="E87" s="284"/>
      <c r="F87" s="283">
        <v>33</v>
      </c>
      <c r="G87" s="283">
        <v>57</v>
      </c>
    </row>
    <row r="88" spans="1:7" ht="14.25">
      <c r="A88" s="283">
        <v>88</v>
      </c>
      <c r="B88" s="283">
        <v>194</v>
      </c>
      <c r="C88" s="283">
        <v>96</v>
      </c>
      <c r="D88" s="284"/>
      <c r="E88" s="284"/>
      <c r="F88" s="283">
        <v>29</v>
      </c>
      <c r="G88" s="283">
        <v>69</v>
      </c>
    </row>
    <row r="89" spans="1:7" ht="14.25">
      <c r="A89" s="283">
        <v>89</v>
      </c>
      <c r="B89" s="283">
        <v>151</v>
      </c>
      <c r="C89" s="283">
        <v>89</v>
      </c>
      <c r="D89" s="284"/>
      <c r="E89" s="284"/>
      <c r="F89" s="283">
        <v>22</v>
      </c>
      <c r="G89" s="283">
        <v>40</v>
      </c>
    </row>
    <row r="90" spans="1:7" ht="14.25">
      <c r="A90" s="283">
        <v>90</v>
      </c>
      <c r="B90" s="283">
        <v>160</v>
      </c>
      <c r="C90" s="283">
        <v>94</v>
      </c>
      <c r="D90" s="284"/>
      <c r="E90" s="284"/>
      <c r="F90" s="283">
        <v>19</v>
      </c>
      <c r="G90" s="283">
        <v>47</v>
      </c>
    </row>
    <row r="91" spans="1:7" ht="14.25">
      <c r="A91" s="283">
        <v>91</v>
      </c>
      <c r="B91" s="283">
        <v>112</v>
      </c>
      <c r="C91" s="283">
        <v>67</v>
      </c>
      <c r="D91" s="284"/>
      <c r="E91" s="284"/>
      <c r="F91" s="283">
        <v>15</v>
      </c>
      <c r="G91" s="283">
        <v>30</v>
      </c>
    </row>
    <row r="92" spans="1:7" ht="14.25">
      <c r="A92" s="283">
        <v>92</v>
      </c>
      <c r="B92" s="283">
        <v>86</v>
      </c>
      <c r="C92" s="283">
        <v>50</v>
      </c>
      <c r="D92" s="284"/>
      <c r="E92" s="284"/>
      <c r="F92" s="283">
        <v>12</v>
      </c>
      <c r="G92" s="283">
        <v>24</v>
      </c>
    </row>
    <row r="93" spans="1:7" ht="14.25">
      <c r="A93" s="283">
        <v>93</v>
      </c>
      <c r="B93" s="283">
        <v>80</v>
      </c>
      <c r="C93" s="283">
        <v>40</v>
      </c>
      <c r="D93" s="284"/>
      <c r="E93" s="284"/>
      <c r="F93" s="283">
        <v>15</v>
      </c>
      <c r="G93" s="283">
        <v>25</v>
      </c>
    </row>
    <row r="94" spans="1:7" ht="14.25">
      <c r="A94" s="283">
        <v>94</v>
      </c>
      <c r="B94" s="283">
        <v>66</v>
      </c>
      <c r="C94" s="283">
        <v>40</v>
      </c>
      <c r="D94" s="284"/>
      <c r="E94" s="284"/>
      <c r="F94" s="283">
        <v>6</v>
      </c>
      <c r="G94" s="283">
        <v>20</v>
      </c>
    </row>
    <row r="95" spans="1:7" ht="14.25">
      <c r="A95" s="283">
        <v>95</v>
      </c>
      <c r="B95" s="283">
        <v>50</v>
      </c>
      <c r="C95" s="283">
        <v>32</v>
      </c>
      <c r="D95" s="284"/>
      <c r="E95" s="284"/>
      <c r="F95" s="283">
        <v>6</v>
      </c>
      <c r="G95" s="283">
        <v>12</v>
      </c>
    </row>
    <row r="96" spans="1:7" ht="14.25">
      <c r="A96" s="283">
        <v>96</v>
      </c>
      <c r="B96" s="283">
        <v>34</v>
      </c>
      <c r="C96" s="283">
        <v>14</v>
      </c>
      <c r="D96" s="284"/>
      <c r="E96" s="284"/>
      <c r="F96" s="283">
        <v>7</v>
      </c>
      <c r="G96" s="283">
        <v>13</v>
      </c>
    </row>
    <row r="97" spans="1:7" ht="14.25">
      <c r="A97" s="283">
        <v>97</v>
      </c>
      <c r="B97" s="283">
        <v>25</v>
      </c>
      <c r="C97" s="283">
        <v>13</v>
      </c>
      <c r="D97" s="284"/>
      <c r="E97" s="284"/>
      <c r="F97" s="283">
        <v>2</v>
      </c>
      <c r="G97" s="283">
        <v>10</v>
      </c>
    </row>
    <row r="98" spans="1:7" ht="14.25">
      <c r="A98" s="283">
        <v>98</v>
      </c>
      <c r="B98" s="283">
        <v>22</v>
      </c>
      <c r="C98" s="283">
        <v>11</v>
      </c>
      <c r="D98" s="284"/>
      <c r="E98" s="284"/>
      <c r="F98" s="283">
        <v>6</v>
      </c>
      <c r="G98" s="283">
        <v>5</v>
      </c>
    </row>
    <row r="99" spans="1:7" ht="14.25">
      <c r="A99" s="283">
        <v>99</v>
      </c>
      <c r="B99" s="283">
        <v>12</v>
      </c>
      <c r="C99" s="283">
        <v>5</v>
      </c>
      <c r="D99" s="284"/>
      <c r="E99" s="284"/>
      <c r="F99" s="283">
        <v>1</v>
      </c>
      <c r="G99" s="283">
        <v>6</v>
      </c>
    </row>
    <row r="100" spans="1:7" ht="14.25">
      <c r="A100" s="283">
        <v>100</v>
      </c>
      <c r="B100" s="283">
        <v>11</v>
      </c>
      <c r="C100" s="283">
        <v>7</v>
      </c>
      <c r="D100" s="284"/>
      <c r="E100" s="284"/>
      <c r="F100" s="283">
        <v>1</v>
      </c>
      <c r="G100" s="283">
        <v>3</v>
      </c>
    </row>
    <row r="101" spans="1:7" ht="14.25">
      <c r="A101" s="283">
        <v>101</v>
      </c>
      <c r="B101" s="283">
        <v>9</v>
      </c>
      <c r="C101" s="283">
        <v>3</v>
      </c>
      <c r="D101" s="284"/>
      <c r="E101" s="284"/>
      <c r="F101" s="283">
        <v>1</v>
      </c>
      <c r="G101" s="283">
        <v>5</v>
      </c>
    </row>
    <row r="102" spans="1:7" ht="14.25">
      <c r="A102" s="283">
        <v>104</v>
      </c>
      <c r="B102" s="283">
        <v>1</v>
      </c>
      <c r="C102" s="283">
        <v>1</v>
      </c>
      <c r="D102" s="284"/>
      <c r="E102" s="284"/>
      <c r="F102" s="284"/>
      <c r="G102" s="284"/>
    </row>
    <row r="103" spans="1:7" ht="12">
      <c r="A103" s="262"/>
      <c r="B103" s="262"/>
      <c r="C103" s="262"/>
      <c r="D103" s="263"/>
      <c r="E103" s="263"/>
      <c r="F103" s="263"/>
      <c r="G103" s="262"/>
    </row>
    <row r="104" spans="1:7" ht="12">
      <c r="A104" s="262"/>
      <c r="B104" s="262"/>
      <c r="C104" s="262"/>
      <c r="D104" s="263"/>
      <c r="E104" s="263"/>
      <c r="F104" s="263"/>
      <c r="G104" s="263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Johnson County Auditor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June 4, 2002 Primary Election: Daily Early Voting Statistics</dc:title>
  <dc:subject/>
  <dc:creator>John Deeth</dc:creator>
  <cp:keywords/>
  <dc:description/>
  <cp:lastModifiedBy>Jessica Mitchell</cp:lastModifiedBy>
  <cp:lastPrinted>2015-05-18T20:58:42Z</cp:lastPrinted>
  <dcterms:created xsi:type="dcterms:W3CDTF">1998-02-23T19:14:48Z</dcterms:created>
  <dcterms:modified xsi:type="dcterms:W3CDTF">2020-04-15T19:05:51Z</dcterms:modified>
  <cp:category/>
  <cp:version/>
  <cp:contentType/>
  <cp:contentStatus/>
</cp:coreProperties>
</file>